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1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39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480" yWindow="300" windowWidth="18495" windowHeight="11700" tabRatio="743" firstSheet="2" activeTab="3"/>
  </bookViews>
  <sheets>
    <sheet name="PL" sheetId="1" state="hidden" r:id="rId1"/>
    <sheet name="vBAEL" sheetId="4" state="hidden" r:id="rId2"/>
    <sheet name="POL-PL (2)" sheetId="12" r:id="rId3"/>
    <sheet name="graphs" sheetId="10" r:id="rId4"/>
    <sheet name="POL" sheetId="5" r:id="rId5"/>
    <sheet name="POL-PL" sheetId="6" r:id="rId6"/>
  </sheets>
  <calcPr calcId="125725"/>
</workbook>
</file>

<file path=xl/calcChain.xml><?xml version="1.0" encoding="utf-8"?>
<calcChain xmlns="http://schemas.openxmlformats.org/spreadsheetml/2006/main">
  <c r="F81" i="5"/>
  <c r="E81"/>
  <c r="D81" s="1"/>
  <c r="C81"/>
  <c r="B81"/>
  <c r="F80"/>
  <c r="E80"/>
  <c r="D80"/>
  <c r="C80"/>
  <c r="B80"/>
  <c r="Q78" s="1"/>
  <c r="P78" s="1"/>
  <c r="O78" s="1"/>
  <c r="N78"/>
  <c r="M78"/>
  <c r="L78"/>
  <c r="K78"/>
  <c r="J78" s="1"/>
  <c r="F78"/>
  <c r="E78" s="1"/>
  <c r="D78"/>
  <c r="C78" s="1"/>
  <c r="B78"/>
  <c r="Q77" s="1"/>
  <c r="P77" s="1"/>
  <c r="O77"/>
  <c r="N77"/>
  <c r="M77"/>
  <c r="L77"/>
  <c r="K77"/>
  <c r="J77"/>
  <c r="F77"/>
  <c r="E77" s="1"/>
  <c r="D77" s="1"/>
  <c r="C77" s="1"/>
  <c r="B77"/>
  <c r="Q76"/>
  <c r="P76" s="1"/>
  <c r="O76" s="1"/>
  <c r="N76"/>
  <c r="M76"/>
  <c r="L76"/>
  <c r="K76" s="1"/>
  <c r="J76"/>
  <c r="F76" s="1"/>
  <c r="E76"/>
  <c r="D76"/>
  <c r="C76"/>
  <c r="B76"/>
  <c r="Q75"/>
  <c r="P75"/>
  <c r="O75"/>
  <c r="N75"/>
  <c r="M75"/>
  <c r="L75"/>
  <c r="K75"/>
  <c r="J75"/>
  <c r="F75"/>
  <c r="E75"/>
  <c r="D75"/>
  <c r="C75"/>
  <c r="B75" s="1"/>
  <c r="Q74" s="1"/>
  <c r="P74"/>
  <c r="O74" l="1"/>
  <c r="N74"/>
  <c r="M74"/>
  <c r="L74"/>
  <c r="K74"/>
  <c r="J74" s="1"/>
  <c r="F74" s="1"/>
  <c r="E74"/>
  <c r="D74"/>
  <c r="C74" s="1"/>
  <c r="B74"/>
  <c r="Q73" s="1"/>
  <c r="P73"/>
  <c r="O73"/>
  <c r="N73"/>
  <c r="M73"/>
  <c r="L73"/>
  <c r="K73"/>
  <c r="J73"/>
  <c r="F73"/>
  <c r="E73" s="1"/>
  <c r="D73"/>
  <c r="C73" s="1"/>
  <c r="B73"/>
  <c r="Q72" s="1"/>
  <c r="P72"/>
  <c r="O72"/>
  <c r="N72"/>
  <c r="M72"/>
  <c r="L72"/>
  <c r="K72"/>
  <c r="J72"/>
  <c r="F72"/>
  <c r="E72"/>
  <c r="D72"/>
  <c r="C72"/>
  <c r="B72" s="1"/>
  <c r="Q71" s="1"/>
  <c r="P71"/>
  <c r="O71"/>
  <c r="N71"/>
  <c r="M71"/>
  <c r="L71"/>
  <c r="K71"/>
  <c r="J71"/>
  <c r="F71"/>
  <c r="E71"/>
  <c r="D71"/>
  <c r="C71"/>
  <c r="B71" s="1"/>
  <c r="Q70" s="1"/>
  <c r="P70" s="1"/>
  <c r="O70"/>
  <c r="N70"/>
  <c r="M70"/>
  <c r="L70"/>
  <c r="K70"/>
  <c r="J70" s="1"/>
  <c r="F70" s="1"/>
  <c r="E70" s="1"/>
  <c r="D70"/>
  <c r="C70" s="1"/>
  <c r="B70"/>
  <c r="Q69"/>
  <c r="P69"/>
  <c r="O69"/>
  <c r="N69"/>
  <c r="M69"/>
  <c r="L69"/>
  <c r="K69"/>
  <c r="J69"/>
  <c r="F69" s="1"/>
  <c r="E69" s="1"/>
  <c r="D69" s="1"/>
  <c r="C69" s="1"/>
  <c r="B69"/>
  <c r="Q68"/>
  <c r="P68"/>
  <c r="O68"/>
  <c r="N68"/>
  <c r="M68"/>
  <c r="L68"/>
  <c r="K68"/>
  <c r="J68"/>
  <c r="F68"/>
  <c r="E68"/>
  <c r="D68"/>
  <c r="C68"/>
  <c r="B68"/>
  <c r="Q67"/>
  <c r="P67"/>
  <c r="O67"/>
  <c r="N67"/>
  <c r="M67"/>
  <c r="L67"/>
  <c r="K67"/>
  <c r="J67"/>
  <c r="F67"/>
  <c r="E67"/>
  <c r="D67"/>
  <c r="C67"/>
  <c r="B67"/>
  <c r="Q66"/>
  <c r="P66" s="1"/>
  <c r="O66"/>
  <c r="N66"/>
  <c r="M66"/>
  <c r="L66"/>
  <c r="K66"/>
  <c r="J66" s="1"/>
  <c r="F66" s="1"/>
  <c r="E66"/>
  <c r="D66"/>
  <c r="C66"/>
  <c r="B66"/>
  <c r="Q65"/>
  <c r="P65"/>
  <c r="O65"/>
  <c r="N65"/>
  <c r="M65"/>
  <c r="L65"/>
  <c r="K65" s="1"/>
  <c r="J65"/>
  <c r="F65"/>
  <c r="E65" s="1"/>
  <c r="D65" s="1"/>
  <c r="C65"/>
  <c r="B65"/>
  <c r="Q64"/>
  <c r="P64"/>
  <c r="O64"/>
  <c r="N64"/>
  <c r="M64"/>
  <c r="L64"/>
  <c r="K64"/>
  <c r="J64"/>
  <c r="F64"/>
  <c r="E64"/>
  <c r="D64"/>
  <c r="C64"/>
  <c r="B64" s="1"/>
  <c r="Q63" s="1"/>
  <c r="P63" s="1"/>
  <c r="O63"/>
  <c r="N63"/>
  <c r="M63"/>
  <c r="L63"/>
  <c r="K63"/>
  <c r="J63"/>
  <c r="F63"/>
  <c r="E63"/>
  <c r="D63"/>
  <c r="C63"/>
  <c r="B63" s="1"/>
  <c r="Q62"/>
  <c r="P62" s="1"/>
  <c r="O62"/>
  <c r="N62"/>
  <c r="M62"/>
  <c r="L62"/>
  <c r="K62"/>
  <c r="J62" s="1"/>
  <c r="F62" s="1"/>
  <c r="E62"/>
  <c r="D62"/>
  <c r="C62"/>
  <c r="B62"/>
  <c r="Q61" s="1"/>
  <c r="P61" s="1"/>
  <c r="O61"/>
  <c r="N61"/>
  <c r="M61"/>
  <c r="L61"/>
  <c r="K61"/>
  <c r="J61"/>
  <c r="F61"/>
  <c r="E61" s="1"/>
  <c r="D61" s="1"/>
  <c r="C61" s="1"/>
  <c r="B61"/>
  <c r="Q60"/>
  <c r="P60"/>
  <c r="O60"/>
  <c r="N60"/>
  <c r="M60"/>
  <c r="L60"/>
  <c r="K60"/>
  <c r="J60"/>
  <c r="F60" s="1"/>
  <c r="E60"/>
  <c r="D60" s="1"/>
  <c r="C60"/>
  <c r="B60"/>
  <c r="C56" s="1"/>
  <c r="B56"/>
  <c r="F50"/>
  <c r="E50"/>
  <c r="D50"/>
  <c r="C50"/>
  <c r="B50"/>
  <c r="F48"/>
  <c r="E48"/>
  <c r="D48"/>
  <c r="C48"/>
  <c r="B48" s="1"/>
  <c r="N47"/>
  <c r="F47"/>
  <c r="E47"/>
  <c r="D47"/>
  <c r="C47"/>
  <c r="B47"/>
  <c r="M45"/>
  <c r="K45" s="1"/>
  <c r="J45" s="1"/>
  <c r="I45"/>
  <c r="H45"/>
  <c r="F45"/>
  <c r="E45"/>
  <c r="D45"/>
  <c r="C45"/>
  <c r="B45"/>
  <c r="M44"/>
  <c r="K44" s="1"/>
  <c r="J44" s="1"/>
  <c r="I44"/>
  <c r="H44"/>
  <c r="F44"/>
  <c r="E44"/>
  <c r="D44"/>
  <c r="C44"/>
  <c r="B44"/>
  <c r="M43"/>
  <c r="K43" s="1"/>
  <c r="J43" s="1"/>
  <c r="I43" s="1"/>
  <c r="H43"/>
  <c r="F43"/>
  <c r="E43"/>
  <c r="D43"/>
  <c r="C43"/>
  <c r="B43"/>
  <c r="M42"/>
  <c r="K42" s="1"/>
  <c r="J42" s="1"/>
  <c r="I42"/>
  <c r="H42"/>
  <c r="F42"/>
  <c r="E42"/>
  <c r="D42"/>
  <c r="C42"/>
  <c r="B42"/>
  <c r="M41"/>
  <c r="K41" s="1"/>
  <c r="J41" s="1"/>
  <c r="I41"/>
  <c r="H41"/>
  <c r="F41"/>
  <c r="E41"/>
  <c r="D41"/>
  <c r="C41"/>
  <c r="B41"/>
  <c r="M40"/>
  <c r="K40" s="1"/>
  <c r="J40" s="1"/>
  <c r="I40"/>
  <c r="H40"/>
  <c r="F40"/>
  <c r="E40"/>
  <c r="D40"/>
  <c r="C40"/>
  <c r="B40"/>
  <c r="M39"/>
  <c r="K39" s="1"/>
  <c r="J39" s="1"/>
  <c r="I39"/>
  <c r="H39"/>
  <c r="F39"/>
  <c r="E39"/>
  <c r="D39"/>
  <c r="C39"/>
  <c r="B39"/>
  <c r="M38"/>
  <c r="K38" s="1"/>
  <c r="J38" s="1"/>
  <c r="I38"/>
  <c r="H38"/>
  <c r="F38"/>
  <c r="E38"/>
  <c r="D38"/>
  <c r="C38"/>
  <c r="B38"/>
  <c r="M37"/>
  <c r="K37" s="1"/>
  <c r="J37" s="1"/>
  <c r="I37"/>
  <c r="H37"/>
  <c r="F37"/>
  <c r="E37"/>
  <c r="D37"/>
  <c r="C37"/>
  <c r="B37"/>
  <c r="M36"/>
  <c r="K36" s="1"/>
  <c r="J36" s="1"/>
  <c r="I36"/>
  <c r="H36"/>
  <c r="F36"/>
  <c r="E36"/>
  <c r="D36"/>
  <c r="C36"/>
  <c r="B36"/>
  <c r="M35"/>
  <c r="K35" s="1"/>
  <c r="J35" s="1"/>
  <c r="I35"/>
  <c r="H35"/>
  <c r="F35"/>
  <c r="E35"/>
  <c r="D35"/>
  <c r="C35"/>
  <c r="B35"/>
  <c r="M34"/>
  <c r="K34" s="1"/>
  <c r="J34" s="1"/>
  <c r="I34"/>
  <c r="H34"/>
  <c r="F34"/>
  <c r="E34"/>
  <c r="D34"/>
  <c r="C34"/>
  <c r="B34"/>
  <c r="M33"/>
  <c r="K33" s="1"/>
  <c r="J33" s="1"/>
  <c r="I33"/>
  <c r="H33"/>
  <c r="F33"/>
  <c r="E33"/>
  <c r="D33"/>
  <c r="C33"/>
  <c r="B33"/>
  <c r="M32"/>
  <c r="K32" s="1"/>
  <c r="J32" s="1"/>
  <c r="I32"/>
  <c r="H32"/>
  <c r="F32"/>
  <c r="E32"/>
  <c r="D32"/>
  <c r="C32"/>
  <c r="B32"/>
  <c r="M31"/>
  <c r="K31" s="1"/>
  <c r="J31" s="1"/>
  <c r="I31"/>
  <c r="H31"/>
  <c r="F31"/>
  <c r="E31"/>
  <c r="D31"/>
  <c r="C31"/>
  <c r="B31"/>
  <c r="M30"/>
  <c r="K30" s="1"/>
  <c r="J30" s="1"/>
  <c r="I30"/>
  <c r="H30"/>
  <c r="F30"/>
  <c r="E30"/>
  <c r="D30"/>
  <c r="C30"/>
  <c r="B30"/>
  <c r="M29"/>
  <c r="K29" s="1"/>
  <c r="J29" s="1"/>
  <c r="I29"/>
  <c r="H29"/>
  <c r="F29"/>
  <c r="E29"/>
  <c r="D29"/>
  <c r="C29"/>
  <c r="B29"/>
  <c r="M28"/>
  <c r="K28" s="1"/>
  <c r="J28" s="1"/>
  <c r="I28"/>
  <c r="H28"/>
  <c r="F28"/>
  <c r="E28"/>
  <c r="D28"/>
  <c r="C28"/>
  <c r="B28"/>
  <c r="M27"/>
  <c r="K27" s="1"/>
  <c r="J27" s="1"/>
  <c r="I27"/>
  <c r="H27"/>
  <c r="F27"/>
  <c r="E27"/>
  <c r="D27"/>
  <c r="C27"/>
  <c r="B27"/>
  <c r="F23"/>
  <c r="E23"/>
  <c r="D23"/>
  <c r="C23"/>
  <c r="B23"/>
  <c r="J22"/>
  <c r="I22" s="1"/>
  <c r="H22" s="1"/>
  <c r="F22"/>
  <c r="E22"/>
  <c r="D22"/>
  <c r="C22"/>
  <c r="B22"/>
  <c r="F82" i="6"/>
  <c r="E82"/>
  <c r="D82"/>
  <c r="C82"/>
  <c r="B82"/>
  <c r="F81"/>
  <c r="E81"/>
  <c r="D81"/>
  <c r="C81"/>
  <c r="B81"/>
  <c r="Q79"/>
  <c r="P79" s="1"/>
  <c r="O79" s="1"/>
  <c r="N79"/>
  <c r="M79"/>
  <c r="L79"/>
  <c r="K79" s="1"/>
  <c r="J79"/>
  <c r="F79" s="1"/>
  <c r="E79" s="1"/>
  <c r="D79" s="1"/>
  <c r="C79" s="1"/>
  <c r="B79" s="1"/>
  <c r="Q78" l="1"/>
  <c r="P78" s="1"/>
  <c r="O78" l="1"/>
  <c r="N78"/>
  <c r="M78"/>
  <c r="L78"/>
  <c r="K78" s="1"/>
  <c r="J78" s="1"/>
  <c r="F78" s="1"/>
  <c r="E78" s="1"/>
  <c r="D78" s="1"/>
  <c r="C78" s="1"/>
  <c r="B78"/>
  <c r="Q77" s="1"/>
  <c r="P77"/>
  <c r="O77"/>
  <c r="N77"/>
  <c r="M77"/>
  <c r="L77"/>
  <c r="K77"/>
  <c r="J77"/>
  <c r="F77" s="1"/>
  <c r="E77" s="1"/>
  <c r="D77" s="1"/>
  <c r="C77"/>
  <c r="B77" s="1"/>
  <c r="Q76" s="1"/>
  <c r="P76" s="1"/>
  <c r="O76" l="1"/>
  <c r="N76"/>
  <c r="M76"/>
  <c r="L76"/>
  <c r="K76"/>
  <c r="J76"/>
  <c r="F76" s="1"/>
  <c r="E76" s="1"/>
  <c r="D76" s="1"/>
  <c r="C76"/>
  <c r="B76" s="1"/>
  <c r="Q75"/>
  <c r="P75"/>
  <c r="O75"/>
  <c r="N75"/>
  <c r="M75" s="1"/>
  <c r="L75" s="1"/>
  <c r="K75" s="1"/>
  <c r="J75"/>
  <c r="F75" s="1"/>
  <c r="E75" s="1"/>
  <c r="D75" s="1"/>
  <c r="C75" s="1"/>
  <c r="B75" s="1"/>
  <c r="Q74" s="1"/>
  <c r="P74" s="1"/>
  <c r="O74" s="1"/>
  <c r="N74" s="1"/>
  <c r="M74" s="1"/>
  <c r="L74" s="1"/>
  <c r="K74" s="1"/>
  <c r="J74"/>
  <c r="F74" s="1"/>
  <c r="E74" s="1"/>
  <c r="D74" s="1"/>
  <c r="C74" s="1"/>
  <c r="B74"/>
  <c r="Q73" s="1"/>
  <c r="P73" s="1"/>
  <c r="O73" s="1"/>
  <c r="N73"/>
  <c r="M73" s="1"/>
  <c r="L73" s="1"/>
  <c r="K73"/>
  <c r="J73"/>
  <c r="F73" s="1"/>
  <c r="E73" s="1"/>
  <c r="D73" s="1"/>
  <c r="C73"/>
  <c r="B73" s="1"/>
  <c r="Q72" s="1"/>
  <c r="P72"/>
  <c r="O72" s="1"/>
  <c r="N72"/>
  <c r="M72" s="1"/>
  <c r="L72" s="1"/>
  <c r="K72"/>
  <c r="J72"/>
  <c r="F72" s="1"/>
  <c r="E72" s="1"/>
  <c r="D72" s="1"/>
  <c r="C72"/>
  <c r="B72" s="1"/>
  <c r="Q71"/>
  <c r="P71"/>
  <c r="O71"/>
  <c r="N71"/>
  <c r="M71" s="1"/>
  <c r="L71"/>
  <c r="K71" s="1"/>
  <c r="J71"/>
  <c r="F71" s="1"/>
  <c r="E71" s="1"/>
  <c r="D71" s="1"/>
  <c r="C71" s="1"/>
  <c r="B71" s="1"/>
  <c r="Q70" s="1"/>
  <c r="P70" s="1"/>
  <c r="O70" s="1"/>
  <c r="N70"/>
  <c r="M70" s="1"/>
  <c r="L70"/>
  <c r="K70" s="1"/>
  <c r="J70" s="1"/>
  <c r="F70" s="1"/>
  <c r="E70" s="1"/>
  <c r="D70" s="1"/>
  <c r="C70" s="1"/>
  <c r="B70"/>
  <c r="Q69" s="1"/>
  <c r="P69" s="1"/>
  <c r="O69"/>
  <c r="N69"/>
  <c r="M69" s="1"/>
  <c r="L69"/>
  <c r="K69"/>
  <c r="J69"/>
  <c r="F69" s="1"/>
  <c r="E69" s="1"/>
  <c r="D69" s="1"/>
  <c r="C69"/>
  <c r="B69" s="1"/>
  <c r="Q68" s="1"/>
  <c r="P68"/>
  <c r="O68" s="1"/>
  <c r="N68"/>
  <c r="M68" s="1"/>
  <c r="L68"/>
  <c r="K68"/>
  <c r="J68"/>
  <c r="F68" s="1"/>
  <c r="E68" s="1"/>
  <c r="D68" s="1"/>
  <c r="C68"/>
  <c r="B68" s="1"/>
  <c r="Q67" s="1"/>
  <c r="P67"/>
  <c r="O67"/>
  <c r="N67"/>
  <c r="M67" s="1"/>
  <c r="L67"/>
  <c r="K67" s="1"/>
  <c r="J67"/>
  <c r="F67" s="1"/>
  <c r="E67" s="1"/>
  <c r="D67" s="1"/>
  <c r="C67" s="1"/>
  <c r="B67" s="1"/>
  <c r="Q66" s="1"/>
  <c r="P66" s="1"/>
  <c r="O66" s="1"/>
  <c r="N66"/>
  <c r="M66" s="1"/>
  <c r="L66"/>
  <c r="K66" s="1"/>
  <c r="J66" s="1"/>
  <c r="F66" s="1"/>
  <c r="E66" s="1"/>
  <c r="D66" s="1"/>
  <c r="C66" s="1"/>
  <c r="B66"/>
  <c r="Q65" s="1"/>
  <c r="P65" s="1"/>
  <c r="O65"/>
  <c r="N65"/>
  <c r="M65" s="1"/>
  <c r="L65"/>
  <c r="K65"/>
  <c r="J65"/>
  <c r="F65" s="1"/>
  <c r="E65" s="1"/>
  <c r="D65" s="1"/>
  <c r="C65"/>
  <c r="B65" s="1"/>
  <c r="Q64" s="1"/>
  <c r="P64"/>
  <c r="O64"/>
  <c r="N64"/>
  <c r="M64" s="1"/>
  <c r="L64" s="1"/>
  <c r="K64"/>
  <c r="J64"/>
  <c r="F64" s="1"/>
  <c r="E64" s="1"/>
  <c r="D64"/>
  <c r="C64"/>
  <c r="B64" s="1"/>
  <c r="Q63" s="1"/>
  <c r="P63" s="1"/>
  <c r="O63"/>
  <c r="N63"/>
  <c r="M63" s="1"/>
  <c r="L63"/>
  <c r="K63" s="1"/>
  <c r="J63"/>
  <c r="F63" s="1"/>
  <c r="E63"/>
  <c r="D63" s="1"/>
  <c r="C63" s="1"/>
  <c r="B63" s="1"/>
  <c r="Q62" s="1"/>
  <c r="P62" s="1"/>
  <c r="O62" s="1"/>
  <c r="N62"/>
  <c r="M62" s="1"/>
  <c r="L62" s="1"/>
  <c r="K62" s="1"/>
  <c r="J62" s="1"/>
  <c r="F62" s="1"/>
  <c r="E62" s="1"/>
  <c r="D62" s="1"/>
  <c r="C62" s="1"/>
  <c r="B62"/>
  <c r="Q61"/>
  <c r="P61"/>
  <c r="O61"/>
  <c r="N61"/>
  <c r="M61"/>
  <c r="L61"/>
  <c r="K61"/>
  <c r="J61"/>
  <c r="F61"/>
  <c r="E61" s="1"/>
  <c r="D61" s="1"/>
  <c r="C61"/>
  <c r="B61"/>
  <c r="C57" s="1"/>
  <c r="B57"/>
  <c r="F51"/>
  <c r="E51"/>
  <c r="D51"/>
  <c r="C51"/>
  <c r="B51"/>
  <c r="F49"/>
  <c r="E49"/>
  <c r="D49"/>
  <c r="C49"/>
  <c r="B49"/>
  <c r="F48" s="1"/>
  <c r="E48" s="1"/>
  <c r="D48"/>
  <c r="C48"/>
  <c r="B48" s="1"/>
  <c r="K46" s="1"/>
  <c r="J46" s="1"/>
  <c r="I46"/>
  <c r="H46"/>
  <c r="F46"/>
  <c r="E46"/>
  <c r="D46"/>
  <c r="C46"/>
  <c r="B46"/>
  <c r="K45" s="1"/>
  <c r="J45" s="1"/>
  <c r="I45"/>
  <c r="H45"/>
  <c r="F45"/>
  <c r="E45"/>
  <c r="D45"/>
  <c r="C45"/>
  <c r="B45"/>
  <c r="K44" s="1"/>
  <c r="J44" s="1"/>
  <c r="I44"/>
  <c r="H44"/>
  <c r="F44"/>
  <c r="E44"/>
  <c r="D44"/>
  <c r="C44"/>
  <c r="B44"/>
  <c r="K43" s="1"/>
  <c r="J43" s="1"/>
  <c r="I43"/>
  <c r="H43"/>
  <c r="F43"/>
  <c r="E43"/>
  <c r="D43"/>
  <c r="C43"/>
  <c r="B43"/>
  <c r="K42" s="1"/>
  <c r="J42" s="1"/>
  <c r="I42"/>
  <c r="H42"/>
  <c r="F42"/>
  <c r="E42"/>
  <c r="D42"/>
  <c r="C42"/>
  <c r="B42"/>
  <c r="K41" s="1"/>
  <c r="J41" s="1"/>
  <c r="I41"/>
  <c r="H41"/>
  <c r="F41"/>
  <c r="E41"/>
  <c r="D41"/>
  <c r="C41"/>
  <c r="B41"/>
  <c r="K40" s="1"/>
  <c r="J40" s="1"/>
  <c r="I40"/>
  <c r="H40"/>
  <c r="F40"/>
  <c r="E40"/>
  <c r="D40"/>
  <c r="C40"/>
  <c r="B40"/>
  <c r="K39" s="1"/>
  <c r="J39" s="1"/>
  <c r="I39"/>
  <c r="H39"/>
  <c r="F39"/>
  <c r="E39"/>
  <c r="D39"/>
  <c r="C39"/>
  <c r="B39"/>
  <c r="K38" s="1"/>
  <c r="J38" s="1"/>
  <c r="I38"/>
  <c r="H38"/>
  <c r="F38"/>
  <c r="E38"/>
  <c r="D38"/>
  <c r="C38"/>
  <c r="B38"/>
  <c r="K37" s="1"/>
  <c r="J37" s="1"/>
  <c r="I37"/>
  <c r="H37"/>
  <c r="F37"/>
  <c r="E37"/>
  <c r="D37"/>
  <c r="C37"/>
  <c r="B37"/>
  <c r="K36" s="1"/>
  <c r="J36" s="1"/>
  <c r="I36"/>
  <c r="H36"/>
  <c r="F36"/>
  <c r="E36"/>
  <c r="D36"/>
  <c r="C36"/>
  <c r="B36"/>
  <c r="K35" s="1"/>
  <c r="J35" s="1"/>
  <c r="I35"/>
  <c r="H35"/>
  <c r="F35"/>
  <c r="E35"/>
  <c r="D35"/>
  <c r="C35"/>
  <c r="B35"/>
  <c r="K34" s="1"/>
  <c r="J34" s="1"/>
  <c r="I34"/>
  <c r="H34"/>
  <c r="F34"/>
  <c r="E34"/>
  <c r="D34"/>
  <c r="C34"/>
  <c r="B34"/>
  <c r="K33" s="1"/>
  <c r="J33" s="1"/>
  <c r="I33"/>
  <c r="H33"/>
  <c r="F33"/>
  <c r="E33"/>
  <c r="D33"/>
  <c r="C33"/>
  <c r="B33"/>
  <c r="K32" s="1"/>
  <c r="J32" s="1"/>
  <c r="I32"/>
  <c r="H32"/>
  <c r="F32"/>
  <c r="E32"/>
  <c r="D32"/>
  <c r="C32"/>
  <c r="B32"/>
  <c r="K31" s="1"/>
  <c r="J31" s="1"/>
  <c r="I31"/>
  <c r="H31"/>
  <c r="F31"/>
  <c r="E31"/>
  <c r="D31"/>
  <c r="C31"/>
  <c r="B31"/>
  <c r="K30" s="1"/>
  <c r="J30" s="1"/>
  <c r="I30"/>
  <c r="H30"/>
  <c r="F30"/>
  <c r="E30"/>
  <c r="D30"/>
  <c r="C30"/>
  <c r="B30"/>
  <c r="K29" s="1"/>
  <c r="J29" s="1"/>
  <c r="I29"/>
  <c r="H29"/>
  <c r="F29"/>
  <c r="E29"/>
  <c r="D29"/>
  <c r="C29"/>
  <c r="B29"/>
  <c r="K28" s="1"/>
  <c r="J28" s="1"/>
  <c r="I28"/>
  <c r="H28"/>
  <c r="F28"/>
  <c r="E28"/>
  <c r="D28"/>
  <c r="C28"/>
  <c r="B28"/>
  <c r="F24"/>
  <c r="E24"/>
  <c r="D24"/>
  <c r="C24"/>
  <c r="B24"/>
  <c r="J23"/>
  <c r="I23" s="1"/>
  <c r="H23" s="1"/>
  <c r="F23"/>
  <c r="E23"/>
  <c r="D23"/>
  <c r="C23"/>
  <c r="B23"/>
  <c r="F82" i="12"/>
  <c r="E82"/>
  <c r="D82"/>
  <c r="C82"/>
  <c r="B82"/>
  <c r="F81"/>
  <c r="E81"/>
  <c r="D81"/>
  <c r="C81"/>
  <c r="B81" l="1"/>
  <c r="Q79" s="1"/>
  <c r="P79" s="1"/>
  <c r="O79" s="1"/>
  <c r="N79"/>
  <c r="M79" s="1"/>
  <c r="L79" s="1"/>
  <c r="K79" s="1"/>
  <c r="J79"/>
  <c r="F79" s="1"/>
  <c r="E79" s="1"/>
  <c r="D79" s="1"/>
  <c r="C79" s="1"/>
  <c r="B79" s="1"/>
  <c r="Q78" s="1"/>
  <c r="P78" s="1"/>
  <c r="O78" s="1"/>
  <c r="N78"/>
  <c r="M78" s="1"/>
  <c r="L78"/>
  <c r="K78" s="1"/>
  <c r="J78"/>
  <c r="F78" s="1"/>
  <c r="E78" s="1"/>
  <c r="D78" s="1"/>
  <c r="C78"/>
  <c r="B78"/>
  <c r="Q77" s="1"/>
  <c r="P77"/>
  <c r="O77" s="1"/>
  <c r="N77"/>
  <c r="M77" s="1"/>
  <c r="L77" s="1"/>
  <c r="K77"/>
  <c r="J77"/>
  <c r="F77" s="1"/>
  <c r="E77" s="1"/>
  <c r="D77" s="1"/>
  <c r="C77"/>
  <c r="B77" s="1"/>
  <c r="Q76" s="1"/>
  <c r="P76"/>
  <c r="O76" s="1"/>
  <c r="N76"/>
  <c r="M76" s="1"/>
  <c r="L76" s="1"/>
  <c r="K76"/>
  <c r="J76"/>
  <c r="F76" s="1"/>
  <c r="E76" s="1"/>
  <c r="D76" s="1"/>
  <c r="C76"/>
  <c r="B76" s="1"/>
  <c r="Q75" s="1"/>
  <c r="P75" s="1"/>
  <c r="O75" s="1"/>
  <c r="N75"/>
  <c r="M75" s="1"/>
  <c r="L75" s="1"/>
  <c r="K75" s="1"/>
  <c r="J75"/>
  <c r="F75" s="1"/>
  <c r="E75" s="1"/>
  <c r="D75" s="1"/>
  <c r="C75" s="1"/>
  <c r="B75" s="1"/>
  <c r="Q74" s="1"/>
  <c r="P74" s="1"/>
  <c r="O74" s="1"/>
  <c r="N74"/>
  <c r="M74" s="1"/>
  <c r="L74" s="1"/>
  <c r="K74" s="1"/>
  <c r="J74"/>
  <c r="F74" s="1"/>
  <c r="E74" s="1"/>
  <c r="D74" s="1"/>
  <c r="C74"/>
  <c r="B74"/>
  <c r="Q73" s="1"/>
  <c r="P73"/>
  <c r="O73" s="1"/>
  <c r="N73"/>
  <c r="M73" s="1"/>
  <c r="L73"/>
  <c r="K73"/>
  <c r="J73"/>
  <c r="F73" s="1"/>
  <c r="E73" s="1"/>
  <c r="D73" s="1"/>
  <c r="C73"/>
  <c r="B73" s="1"/>
  <c r="Q72" s="1"/>
  <c r="P72"/>
  <c r="O72" l="1"/>
  <c r="N72"/>
  <c r="M72" s="1"/>
  <c r="L72"/>
  <c r="K72" l="1"/>
  <c r="J72"/>
  <c r="F72" s="1"/>
  <c r="E72" s="1"/>
  <c r="D72" s="1"/>
  <c r="C72"/>
  <c r="B72" s="1"/>
  <c r="Q71" s="1"/>
  <c r="P71" s="1"/>
  <c r="O71"/>
  <c r="N71"/>
  <c r="M71" s="1"/>
  <c r="L71"/>
  <c r="K71" s="1"/>
  <c r="J71"/>
  <c r="F71" s="1"/>
  <c r="E71" s="1"/>
  <c r="D71" s="1"/>
  <c r="C71" s="1"/>
  <c r="B71" s="1"/>
  <c r="Q70" s="1"/>
  <c r="P70" s="1"/>
  <c r="O70" s="1"/>
  <c r="N70"/>
  <c r="M70" s="1"/>
  <c r="L70"/>
  <c r="K70" s="1"/>
  <c r="J70"/>
  <c r="F70" s="1"/>
  <c r="E70" s="1"/>
  <c r="D70" s="1"/>
  <c r="C70"/>
  <c r="B70"/>
  <c r="Q69" s="1"/>
  <c r="P69"/>
  <c r="O69" s="1"/>
  <c r="N69"/>
  <c r="M69" s="1"/>
  <c r="L69"/>
  <c r="K69"/>
  <c r="J69"/>
  <c r="F69" s="1"/>
  <c r="E69" s="1"/>
  <c r="D69" s="1"/>
  <c r="C69"/>
  <c r="B69" s="1"/>
  <c r="Q68" s="1"/>
  <c r="P68"/>
  <c r="O68"/>
  <c r="N68"/>
  <c r="M68" s="1"/>
  <c r="L68"/>
  <c r="K68"/>
  <c r="J68"/>
  <c r="F68" s="1"/>
  <c r="E68" s="1"/>
  <c r="D68" s="1"/>
  <c r="C68"/>
  <c r="B68" s="1"/>
  <c r="Q67" s="1"/>
  <c r="P67" s="1"/>
  <c r="O67" s="1"/>
  <c r="N67"/>
  <c r="M67" s="1"/>
  <c r="L67"/>
  <c r="K67" s="1"/>
  <c r="J67"/>
  <c r="F67" s="1"/>
  <c r="E67" s="1"/>
  <c r="D67" s="1"/>
  <c r="C67" s="1"/>
  <c r="B67" s="1"/>
  <c r="Q66"/>
  <c r="P66" s="1"/>
  <c r="O66" s="1"/>
  <c r="N66"/>
  <c r="M66" s="1"/>
  <c r="L66"/>
  <c r="K66" s="1"/>
  <c r="J66"/>
  <c r="F66" s="1"/>
  <c r="E66" s="1"/>
  <c r="D66" s="1"/>
  <c r="C66"/>
  <c r="B66"/>
  <c r="Q65" s="1"/>
  <c r="P65"/>
  <c r="O65"/>
  <c r="N65"/>
  <c r="M65" s="1"/>
  <c r="L65"/>
  <c r="K65"/>
  <c r="J65"/>
  <c r="F65" s="1"/>
  <c r="E65" s="1"/>
  <c r="D65" s="1"/>
  <c r="C65"/>
  <c r="B65" s="1"/>
  <c r="Q64" s="1"/>
  <c r="P64"/>
  <c r="O64" s="1"/>
  <c r="N64"/>
  <c r="M64" s="1"/>
  <c r="L64"/>
  <c r="K64"/>
  <c r="J64"/>
  <c r="F64" s="1"/>
  <c r="E64" s="1"/>
  <c r="D64" s="1"/>
  <c r="C64"/>
  <c r="B64" s="1"/>
  <c r="Q63" s="1"/>
  <c r="P63" s="1"/>
  <c r="O63" s="1"/>
  <c r="N63"/>
  <c r="M63" s="1"/>
  <c r="L63"/>
  <c r="K63" s="1"/>
  <c r="J63"/>
  <c r="F63" s="1"/>
  <c r="E63" s="1"/>
  <c r="D63" s="1"/>
  <c r="C63" s="1"/>
  <c r="B63" s="1"/>
  <c r="Q62" s="1"/>
  <c r="P62" s="1"/>
  <c r="O62" s="1"/>
  <c r="N62" s="1"/>
  <c r="M62"/>
  <c r="L62"/>
  <c r="K62" s="1"/>
  <c r="J62"/>
  <c r="F62"/>
  <c r="E62" s="1"/>
  <c r="D62" s="1"/>
  <c r="C62"/>
  <c r="B62"/>
  <c r="Q61" s="1"/>
  <c r="P61"/>
  <c r="O61" s="1"/>
  <c r="N61"/>
  <c r="M61"/>
  <c r="L61"/>
  <c r="K61"/>
  <c r="J61"/>
  <c r="F61"/>
  <c r="E61" s="1"/>
  <c r="D61" s="1"/>
  <c r="C61"/>
  <c r="B61"/>
  <c r="C57" s="1"/>
  <c r="B57"/>
  <c r="F51" s="1"/>
  <c r="E51"/>
  <c r="D51"/>
  <c r="C51"/>
  <c r="B51"/>
  <c r="F49"/>
  <c r="E49"/>
  <c r="D49"/>
  <c r="C49"/>
  <c r="B49"/>
  <c r="F48" s="1"/>
  <c r="E48"/>
  <c r="D48"/>
  <c r="C48"/>
  <c r="B48" s="1"/>
  <c r="K46" s="1"/>
  <c r="J46" s="1"/>
  <c r="I46"/>
  <c r="H46"/>
  <c r="F46"/>
  <c r="E46"/>
  <c r="D46"/>
  <c r="C46" l="1"/>
  <c r="B46"/>
  <c r="K45" s="1"/>
  <c r="J45" s="1"/>
  <c r="I45" s="1"/>
  <c r="H45"/>
  <c r="F45"/>
  <c r="E45"/>
  <c r="D45"/>
  <c r="C45"/>
  <c r="B45"/>
  <c r="K44" s="1"/>
  <c r="J44" s="1"/>
  <c r="I44"/>
  <c r="H44"/>
  <c r="F44"/>
  <c r="E44"/>
  <c r="D44"/>
  <c r="C44"/>
  <c r="B44"/>
  <c r="K43" s="1"/>
  <c r="J43" s="1"/>
  <c r="I43"/>
  <c r="H43"/>
  <c r="F43"/>
  <c r="E43"/>
  <c r="D43"/>
  <c r="C43"/>
  <c r="B43"/>
  <c r="K42" s="1"/>
  <c r="J42" s="1"/>
  <c r="I42"/>
  <c r="H42"/>
  <c r="F42"/>
  <c r="E42"/>
  <c r="D42"/>
  <c r="C42"/>
  <c r="B42"/>
  <c r="K41" s="1"/>
  <c r="J41" s="1"/>
  <c r="I41"/>
  <c r="H41"/>
  <c r="F41"/>
  <c r="E41"/>
  <c r="D41"/>
  <c r="C41"/>
  <c r="B41"/>
  <c r="K40" s="1"/>
  <c r="J40" s="1"/>
  <c r="I40"/>
  <c r="H40"/>
  <c r="F40"/>
  <c r="E40"/>
  <c r="D40"/>
  <c r="C40"/>
  <c r="B40"/>
  <c r="K39" s="1"/>
  <c r="J39" s="1"/>
  <c r="I39"/>
  <c r="H39" s="1"/>
  <c r="F39"/>
  <c r="E39"/>
  <c r="D39"/>
  <c r="C39"/>
  <c r="B39"/>
  <c r="K38" s="1"/>
  <c r="J38" s="1"/>
  <c r="I38"/>
  <c r="H38"/>
  <c r="F38"/>
  <c r="E38"/>
  <c r="D38"/>
  <c r="C38"/>
  <c r="B38"/>
  <c r="K37" s="1"/>
  <c r="J37" s="1"/>
  <c r="I37"/>
  <c r="H37"/>
  <c r="F37"/>
  <c r="E37"/>
  <c r="D37"/>
  <c r="C37"/>
  <c r="B37"/>
  <c r="K36" s="1"/>
  <c r="J36" s="1"/>
  <c r="I36"/>
  <c r="H36"/>
  <c r="F36"/>
  <c r="E36"/>
  <c r="D36"/>
  <c r="C36"/>
  <c r="B36"/>
  <c r="K35" s="1"/>
  <c r="J35" s="1"/>
  <c r="I35"/>
  <c r="H35"/>
  <c r="F35"/>
  <c r="E35"/>
  <c r="D35"/>
  <c r="C35"/>
  <c r="B35"/>
  <c r="K34" s="1"/>
  <c r="J34" s="1"/>
  <c r="I34"/>
  <c r="H34"/>
  <c r="F34"/>
  <c r="E34"/>
  <c r="D34"/>
  <c r="C34"/>
  <c r="B34"/>
  <c r="K33" s="1"/>
  <c r="J33" s="1"/>
  <c r="I33"/>
  <c r="H33"/>
  <c r="F33"/>
  <c r="E33"/>
  <c r="D33"/>
  <c r="C33"/>
  <c r="B33"/>
  <c r="K32" s="1"/>
  <c r="J32" s="1"/>
  <c r="I32"/>
  <c r="H32"/>
  <c r="F32"/>
  <c r="E32"/>
  <c r="D32"/>
  <c r="C32"/>
  <c r="B32"/>
  <c r="K31" s="1"/>
  <c r="J31" s="1"/>
  <c r="I31"/>
  <c r="H31"/>
  <c r="F31"/>
  <c r="E31"/>
  <c r="D31"/>
  <c r="C31"/>
  <c r="B31"/>
  <c r="K30" s="1"/>
  <c r="J30" s="1"/>
  <c r="I30"/>
  <c r="H30"/>
  <c r="F30"/>
  <c r="E30"/>
  <c r="D30"/>
  <c r="C30"/>
  <c r="B30"/>
  <c r="K29" s="1"/>
  <c r="J29" s="1"/>
  <c r="I29"/>
  <c r="H29"/>
  <c r="F29"/>
  <c r="E29"/>
  <c r="D29"/>
  <c r="C29"/>
  <c r="B29"/>
  <c r="K28" s="1"/>
  <c r="J28" s="1"/>
  <c r="I28"/>
  <c r="H28"/>
  <c r="F28"/>
  <c r="E28"/>
  <c r="D28"/>
  <c r="C28"/>
  <c r="B28"/>
  <c r="F24"/>
  <c r="E24"/>
  <c r="D24"/>
  <c r="C24"/>
  <c r="B24"/>
  <c r="J23"/>
  <c r="I23" s="1"/>
  <c r="H23" s="1"/>
  <c r="F23"/>
  <c r="E23"/>
  <c r="D23"/>
  <c r="C23"/>
  <c r="B23"/>
  <c r="F77" i="4"/>
  <c r="E77"/>
  <c r="D77"/>
  <c r="C77"/>
  <c r="B77"/>
  <c r="F76"/>
  <c r="E76"/>
  <c r="D76"/>
  <c r="C76"/>
  <c r="B76"/>
  <c r="Q74"/>
  <c r="P74"/>
  <c r="O74"/>
  <c r="N74"/>
  <c r="M74"/>
  <c r="L74"/>
  <c r="K74"/>
  <c r="J74"/>
  <c r="F74"/>
  <c r="E74"/>
  <c r="D74"/>
  <c r="C74"/>
  <c r="B74"/>
  <c r="Q73" s="1"/>
  <c r="P73" s="1"/>
  <c r="O73" s="1"/>
  <c r="N73"/>
  <c r="M73"/>
  <c r="L73"/>
  <c r="K73"/>
  <c r="J73"/>
  <c r="F73"/>
  <c r="E73"/>
  <c r="D73"/>
  <c r="C73"/>
  <c r="B73"/>
  <c r="Q72" s="1"/>
  <c r="P72" s="1"/>
  <c r="O72" s="1"/>
  <c r="N72"/>
  <c r="M72"/>
  <c r="L72"/>
  <c r="K72"/>
  <c r="J72"/>
  <c r="F72"/>
  <c r="E72"/>
  <c r="D72"/>
  <c r="C72"/>
  <c r="B72"/>
  <c r="Q71"/>
  <c r="P71" s="1"/>
  <c r="O71" s="1"/>
  <c r="N71"/>
  <c r="M71"/>
  <c r="L71" s="1"/>
  <c r="K71" s="1"/>
  <c r="J71"/>
  <c r="F71" s="1"/>
  <c r="E71" s="1"/>
  <c r="D71"/>
  <c r="C71"/>
  <c r="B71" s="1"/>
  <c r="Q70" s="1"/>
  <c r="P70" s="1"/>
  <c r="O70" s="1"/>
  <c r="N70"/>
  <c r="M70"/>
  <c r="L70" s="1"/>
  <c r="K70"/>
  <c r="J70"/>
  <c r="F70" s="1"/>
  <c r="E70" s="1"/>
  <c r="D70" s="1"/>
  <c r="C70"/>
  <c r="B70" s="1"/>
  <c r="Q69" s="1"/>
  <c r="P69" s="1"/>
  <c r="O69"/>
  <c r="N69"/>
  <c r="M69"/>
  <c r="L69" s="1"/>
  <c r="K69"/>
  <c r="J69"/>
  <c r="F69" s="1"/>
  <c r="E69"/>
  <c r="D69" s="1"/>
  <c r="C69"/>
  <c r="B69" s="1"/>
  <c r="Q68" s="1"/>
  <c r="P68" s="1"/>
  <c r="O68" s="1"/>
  <c r="N68" s="1"/>
  <c r="M68" s="1"/>
  <c r="L68"/>
  <c r="K68" s="1"/>
  <c r="J68"/>
  <c r="F68"/>
  <c r="E68" s="1"/>
  <c r="D68"/>
  <c r="C68"/>
  <c r="B68"/>
  <c r="Q67" s="1"/>
  <c r="P67" s="1"/>
  <c r="O67" s="1"/>
  <c r="N67"/>
  <c r="M67"/>
  <c r="L67"/>
  <c r="K67" s="1"/>
  <c r="J67"/>
  <c r="F67" s="1"/>
  <c r="E67" s="1"/>
  <c r="D67" s="1"/>
  <c r="C67"/>
  <c r="B67"/>
  <c r="Q66"/>
  <c r="P66" s="1"/>
  <c r="O66" s="1"/>
  <c r="N66"/>
  <c r="M66"/>
  <c r="L66"/>
  <c r="K66" s="1"/>
  <c r="J66"/>
  <c r="F66" s="1"/>
  <c r="E66" s="1"/>
  <c r="D66"/>
  <c r="C66"/>
  <c r="B66" s="1"/>
  <c r="Q65" s="1"/>
  <c r="P65" s="1"/>
  <c r="O65"/>
  <c r="N65"/>
  <c r="M65"/>
  <c r="L65" s="1"/>
  <c r="K65"/>
  <c r="J65"/>
  <c r="F65" s="1"/>
  <c r="E65"/>
  <c r="D65" s="1"/>
  <c r="C65"/>
  <c r="B65" s="1"/>
  <c r="Q64" s="1"/>
  <c r="P64" s="1"/>
  <c r="O64" s="1"/>
  <c r="N64" s="1"/>
  <c r="M64" s="1"/>
  <c r="L64"/>
  <c r="K64" s="1"/>
  <c r="J64"/>
  <c r="F64"/>
  <c r="E64" s="1"/>
  <c r="D64" s="1"/>
  <c r="C64"/>
  <c r="B64"/>
  <c r="Q63" s="1"/>
  <c r="P63" s="1"/>
  <c r="O63"/>
  <c r="N63"/>
  <c r="M63"/>
  <c r="L63"/>
  <c r="K63"/>
  <c r="J63" s="1"/>
  <c r="F63" s="1"/>
  <c r="E63" s="1"/>
  <c r="D63" s="1"/>
  <c r="C63"/>
  <c r="B63"/>
  <c r="Q62"/>
  <c r="P62"/>
  <c r="O62"/>
  <c r="N62"/>
  <c r="M62"/>
  <c r="L62"/>
  <c r="K62" s="1"/>
  <c r="J62"/>
  <c r="F62" s="1"/>
  <c r="E62" s="1"/>
  <c r="D62"/>
  <c r="C62" s="1"/>
  <c r="B62" s="1"/>
  <c r="Q61" s="1"/>
  <c r="P61" s="1"/>
  <c r="O61"/>
  <c r="N61"/>
  <c r="M61" s="1"/>
  <c r="L61" s="1"/>
  <c r="K61"/>
  <c r="J61"/>
  <c r="F61" s="1"/>
  <c r="E61"/>
  <c r="D61" s="1"/>
  <c r="C61"/>
  <c r="B61" s="1"/>
  <c r="Q60" s="1"/>
  <c r="P60" s="1"/>
  <c r="O60" s="1"/>
  <c r="N60" s="1"/>
  <c r="M60" s="1"/>
  <c r="L60"/>
  <c r="K60" s="1"/>
  <c r="J60"/>
  <c r="F60"/>
  <c r="E60" s="1"/>
  <c r="D60" s="1"/>
  <c r="C60"/>
  <c r="B60"/>
  <c r="Q59" s="1"/>
  <c r="P59"/>
  <c r="O59" s="1"/>
  <c r="N59"/>
  <c r="M59"/>
  <c r="L59"/>
  <c r="K59"/>
  <c r="J59" s="1"/>
  <c r="F59" s="1"/>
  <c r="E59" s="1"/>
  <c r="D59" s="1"/>
  <c r="C59" s="1"/>
  <c r="B59"/>
  <c r="Q58"/>
  <c r="P58" s="1"/>
  <c r="O58" s="1"/>
  <c r="N58" s="1"/>
  <c r="M58"/>
  <c r="L58" s="1"/>
  <c r="K58" s="1"/>
  <c r="J58"/>
  <c r="F58" s="1"/>
  <c r="E58" s="1"/>
  <c r="D58"/>
  <c r="C58" s="1"/>
  <c r="B58" s="1"/>
  <c r="Q57"/>
  <c r="P57" s="1"/>
  <c r="O57" s="1"/>
  <c r="N57"/>
  <c r="M57" s="1"/>
  <c r="L57" s="1"/>
  <c r="K57"/>
  <c r="J57"/>
  <c r="F57" s="1"/>
  <c r="E57"/>
  <c r="D57" s="1"/>
  <c r="C57"/>
  <c r="B57" s="1"/>
  <c r="Q56"/>
  <c r="P56" s="1"/>
  <c r="O56" s="1"/>
  <c r="N56"/>
  <c r="M56"/>
  <c r="L56"/>
  <c r="K56"/>
  <c r="J56" s="1"/>
  <c r="F56"/>
  <c r="E56"/>
  <c r="D56" s="1"/>
  <c r="C56"/>
  <c r="B56"/>
  <c r="C52"/>
  <c r="B52"/>
  <c r="F45"/>
  <c r="E45"/>
  <c r="D45"/>
  <c r="C45"/>
  <c r="B45" s="1"/>
  <c r="F44"/>
  <c r="E44"/>
  <c r="D44"/>
  <c r="C44"/>
  <c r="B44"/>
  <c r="K42" s="1"/>
  <c r="J42" s="1"/>
  <c r="I42" s="1"/>
  <c r="H42"/>
  <c r="F42"/>
  <c r="E42"/>
  <c r="C42"/>
  <c r="B42"/>
  <c r="K41" s="1"/>
  <c r="J41" s="1"/>
  <c r="I41" s="1"/>
  <c r="H41"/>
  <c r="F41"/>
  <c r="E41"/>
  <c r="C41"/>
  <c r="B41"/>
  <c r="K40" s="1"/>
  <c r="J40" s="1"/>
  <c r="I40" s="1"/>
  <c r="H40"/>
  <c r="F40"/>
  <c r="E40"/>
  <c r="C40"/>
  <c r="B40"/>
  <c r="K39" s="1"/>
  <c r="J39" s="1"/>
  <c r="I39"/>
  <c r="H39"/>
  <c r="F39"/>
  <c r="E39"/>
  <c r="C39"/>
  <c r="B39"/>
  <c r="K38" s="1"/>
  <c r="J38" s="1"/>
  <c r="I38"/>
  <c r="H38"/>
  <c r="F38"/>
  <c r="E38"/>
  <c r="D38"/>
  <c r="C38"/>
  <c r="B38"/>
  <c r="K37" s="1"/>
  <c r="J37" s="1"/>
  <c r="I37"/>
  <c r="H37"/>
  <c r="F37"/>
  <c r="E37"/>
  <c r="D37"/>
  <c r="C37"/>
  <c r="B37"/>
  <c r="K36" s="1"/>
  <c r="J36" s="1"/>
  <c r="I36"/>
  <c r="H36"/>
  <c r="F36"/>
  <c r="E36"/>
  <c r="D36"/>
  <c r="C36"/>
  <c r="B36"/>
  <c r="K35" s="1"/>
  <c r="J35" s="1"/>
  <c r="I35"/>
  <c r="H35"/>
  <c r="F35"/>
  <c r="E35"/>
  <c r="D35"/>
  <c r="C35"/>
  <c r="B35"/>
  <c r="K34" s="1"/>
  <c r="J34" s="1"/>
  <c r="I34"/>
  <c r="H34"/>
  <c r="F34"/>
  <c r="E34"/>
  <c r="D34"/>
  <c r="C34"/>
  <c r="B34"/>
  <c r="K33" s="1"/>
  <c r="J33" s="1"/>
  <c r="I33"/>
  <c r="H33"/>
  <c r="F33"/>
  <c r="E33"/>
  <c r="D33"/>
  <c r="C33"/>
  <c r="B33"/>
  <c r="K32" s="1"/>
  <c r="J32" s="1"/>
  <c r="I32"/>
  <c r="H32" s="1"/>
  <c r="F32"/>
  <c r="E32"/>
  <c r="D32"/>
  <c r="C32"/>
  <c r="B32"/>
  <c r="K31" s="1"/>
  <c r="J31" s="1"/>
  <c r="I31"/>
  <c r="H31"/>
  <c r="F31"/>
  <c r="E31"/>
  <c r="D31"/>
  <c r="C31"/>
  <c r="B31"/>
  <c r="K30" s="1"/>
  <c r="J30" s="1"/>
  <c r="I30"/>
  <c r="H30"/>
  <c r="F30"/>
  <c r="E30"/>
  <c r="D30"/>
  <c r="C30"/>
  <c r="B30"/>
  <c r="K29" s="1"/>
  <c r="J29" s="1"/>
  <c r="I29"/>
  <c r="H29"/>
  <c r="F29"/>
  <c r="E29"/>
  <c r="D29"/>
  <c r="C29"/>
  <c r="B29"/>
  <c r="K28" s="1"/>
  <c r="J28" s="1"/>
  <c r="I28"/>
  <c r="H28"/>
  <c r="F28"/>
  <c r="E28"/>
  <c r="D28"/>
  <c r="C28"/>
  <c r="B28"/>
  <c r="K27" s="1"/>
  <c r="J27" s="1"/>
  <c r="I27"/>
  <c r="H27"/>
  <c r="F27"/>
  <c r="E27"/>
  <c r="D27"/>
  <c r="C27"/>
  <c r="B27"/>
  <c r="K26" s="1"/>
  <c r="J26" s="1"/>
  <c r="I26"/>
  <c r="H26"/>
  <c r="F26"/>
  <c r="E26"/>
  <c r="D26"/>
  <c r="C26"/>
  <c r="B26"/>
  <c r="K25" s="1"/>
  <c r="J25" s="1"/>
  <c r="I25"/>
  <c r="H25"/>
  <c r="F25"/>
  <c r="E25"/>
  <c r="D25"/>
  <c r="C25"/>
  <c r="B25"/>
  <c r="K24" s="1"/>
  <c r="J24" s="1"/>
  <c r="I24"/>
  <c r="H24"/>
  <c r="F24"/>
  <c r="E24"/>
  <c r="D24"/>
  <c r="C24"/>
  <c r="B24"/>
  <c r="F77" i="1"/>
  <c r="E77"/>
  <c r="D77"/>
  <c r="C77" s="1"/>
  <c r="B77"/>
  <c r="F76"/>
  <c r="E76"/>
  <c r="D76"/>
  <c r="C76"/>
  <c r="B76" s="1"/>
  <c r="Q71" s="1"/>
  <c r="P71"/>
  <c r="O71" s="1"/>
  <c r="N71"/>
  <c r="M71"/>
  <c r="L71"/>
  <c r="K71" s="1"/>
  <c r="J71" s="1"/>
  <c r="F71" s="1"/>
  <c r="E71" s="1"/>
  <c r="D71"/>
  <c r="C71" s="1"/>
  <c r="B71"/>
  <c r="Q70" s="1"/>
  <c r="P70" s="1"/>
  <c r="O70" s="1"/>
  <c r="N70"/>
  <c r="M70"/>
  <c r="L70"/>
  <c r="K70"/>
  <c r="J70"/>
  <c r="F70"/>
  <c r="E70"/>
  <c r="D70"/>
  <c r="C70"/>
  <c r="B70"/>
  <c r="Q69" s="1"/>
  <c r="P69" s="1"/>
  <c r="O69"/>
  <c r="N69"/>
  <c r="M69"/>
  <c r="L69" s="1"/>
  <c r="K69" s="1"/>
  <c r="J69" s="1"/>
  <c r="F69"/>
  <c r="E69" s="1"/>
  <c r="D69" s="1"/>
  <c r="C69" s="1"/>
  <c r="B69" s="1"/>
  <c r="Q68" s="1"/>
  <c r="P68"/>
  <c r="O68" s="1"/>
  <c r="N68" s="1"/>
  <c r="M68" s="1"/>
  <c r="L68" s="1"/>
  <c r="K68"/>
  <c r="J68"/>
  <c r="F68" s="1"/>
  <c r="E68" s="1"/>
  <c r="D68"/>
  <c r="C68" s="1"/>
  <c r="B68" s="1"/>
  <c r="Q67"/>
  <c r="P67" s="1"/>
  <c r="O67"/>
  <c r="N67" s="1"/>
  <c r="M67"/>
  <c r="L67" s="1"/>
  <c r="K67" s="1"/>
  <c r="J67" s="1"/>
  <c r="F67" s="1"/>
  <c r="E67" s="1"/>
  <c r="D67"/>
  <c r="C67" s="1"/>
  <c r="B67" s="1"/>
  <c r="Q66" s="1"/>
  <c r="P66" s="1"/>
  <c r="O66"/>
  <c r="N66" s="1"/>
  <c r="M66" s="1"/>
  <c r="L66" s="1"/>
  <c r="K66" s="1"/>
  <c r="J66"/>
  <c r="F66" s="1"/>
  <c r="E66" s="1"/>
  <c r="D66" s="1"/>
  <c r="C66" s="1"/>
  <c r="B66" s="1"/>
  <c r="Q65" s="1"/>
  <c r="P65" s="1"/>
  <c r="O65"/>
  <c r="N65" s="1"/>
  <c r="M65"/>
  <c r="L65" s="1"/>
  <c r="K65"/>
  <c r="J65" s="1"/>
  <c r="F65" s="1"/>
  <c r="E65" s="1"/>
  <c r="D65" s="1"/>
  <c r="C65" s="1"/>
  <c r="B65" s="1"/>
  <c r="Q64"/>
  <c r="P64"/>
  <c r="O64"/>
  <c r="N64" s="1"/>
  <c r="M64" s="1"/>
  <c r="L64" s="1"/>
  <c r="K64"/>
  <c r="J64"/>
  <c r="F64" s="1"/>
  <c r="E64" s="1"/>
  <c r="D64" s="1"/>
  <c r="C64" s="1"/>
  <c r="B64" s="1"/>
  <c r="Q63"/>
  <c r="P63" s="1"/>
  <c r="O63" s="1"/>
  <c r="N63" s="1"/>
  <c r="M63"/>
  <c r="L63" s="1"/>
  <c r="K63"/>
  <c r="J63" s="1"/>
  <c r="F63" s="1"/>
  <c r="E63" s="1"/>
  <c r="D63" s="1"/>
  <c r="C63" s="1"/>
  <c r="B63" s="1"/>
  <c r="Q62" s="1"/>
  <c r="P62" s="1"/>
  <c r="O62"/>
  <c r="N62" s="1"/>
  <c r="M62" s="1"/>
  <c r="L62" s="1"/>
  <c r="K62"/>
  <c r="J62"/>
  <c r="F62" s="1"/>
  <c r="E62" s="1"/>
  <c r="D62" s="1"/>
  <c r="C62" s="1"/>
  <c r="B62" s="1"/>
  <c r="Q61"/>
  <c r="P61" s="1"/>
  <c r="O61"/>
  <c r="N61" s="1"/>
  <c r="M61"/>
  <c r="L61" s="1"/>
  <c r="K61"/>
  <c r="J61" s="1"/>
  <c r="F61" s="1"/>
  <c r="E61" s="1"/>
  <c r="D61" s="1"/>
  <c r="C61" s="1"/>
  <c r="B61" s="1"/>
  <c r="Q60"/>
  <c r="P60"/>
  <c r="O60"/>
  <c r="N60" s="1"/>
  <c r="M60" s="1"/>
  <c r="L60" s="1"/>
  <c r="K60" s="1"/>
  <c r="J60"/>
  <c r="F60" s="1"/>
  <c r="E60" s="1"/>
  <c r="D60"/>
  <c r="C60" s="1"/>
  <c r="B60" s="1"/>
  <c r="Q59"/>
  <c r="P59" s="1"/>
  <c r="O59" s="1"/>
  <c r="N59" s="1"/>
  <c r="M59"/>
  <c r="L59" s="1"/>
  <c r="K59"/>
  <c r="J59" s="1"/>
  <c r="F59" s="1"/>
  <c r="E59" s="1"/>
  <c r="D59" s="1"/>
  <c r="C59" s="1"/>
  <c r="B59" s="1"/>
  <c r="Q58" s="1"/>
  <c r="P58" s="1"/>
  <c r="O58" s="1"/>
  <c r="N58" s="1"/>
  <c r="M58" s="1"/>
  <c r="L58" s="1"/>
  <c r="K58"/>
  <c r="J58"/>
  <c r="F58" s="1"/>
  <c r="E58" s="1"/>
  <c r="D58" s="1"/>
  <c r="C58" s="1"/>
  <c r="B58" s="1"/>
  <c r="Q57"/>
  <c r="P57" s="1"/>
  <c r="O57"/>
  <c r="N57" s="1"/>
  <c r="M57"/>
  <c r="L57" s="1"/>
  <c r="K57"/>
  <c r="J57" s="1"/>
  <c r="F57" s="1"/>
  <c r="E57" s="1"/>
  <c r="D57" s="1"/>
  <c r="C57" s="1"/>
  <c r="B57" s="1"/>
  <c r="Q56"/>
  <c r="P56"/>
  <c r="O56"/>
  <c r="N56" s="1"/>
  <c r="M56" s="1"/>
  <c r="L56" s="1"/>
  <c r="K56"/>
  <c r="J56"/>
  <c r="F56" s="1"/>
  <c r="E56" s="1"/>
  <c r="D56" s="1"/>
  <c r="C56" s="1"/>
  <c r="B56" s="1"/>
  <c r="C52"/>
  <c r="B52"/>
  <c r="F45"/>
  <c r="E45"/>
  <c r="D45"/>
  <c r="C45"/>
  <c r="B45"/>
  <c r="F44"/>
  <c r="E44"/>
  <c r="D44"/>
  <c r="C44"/>
  <c r="B44"/>
  <c r="K39" s="1"/>
  <c r="J39" s="1"/>
  <c r="I39" s="1"/>
  <c r="H39"/>
  <c r="F39"/>
  <c r="E39"/>
  <c r="C39"/>
  <c r="B39"/>
  <c r="K38"/>
  <c r="J38" s="1"/>
  <c r="I38"/>
  <c r="H38"/>
  <c r="F38"/>
  <c r="E38"/>
  <c r="D38"/>
  <c r="C38"/>
  <c r="B38"/>
  <c r="K37" s="1"/>
  <c r="J37" s="1"/>
  <c r="I37"/>
  <c r="H37"/>
  <c r="F37"/>
  <c r="E37"/>
  <c r="D37" s="1"/>
  <c r="C37"/>
  <c r="B37"/>
  <c r="K36" s="1"/>
  <c r="J36" s="1"/>
  <c r="I36"/>
  <c r="H36"/>
  <c r="F36"/>
  <c r="E36"/>
  <c r="D36"/>
  <c r="C36"/>
  <c r="B36"/>
  <c r="K35" s="1"/>
  <c r="J35" s="1"/>
  <c r="I35"/>
  <c r="H35"/>
  <c r="F35"/>
  <c r="E35"/>
  <c r="D35"/>
  <c r="C35"/>
  <c r="B35"/>
  <c r="K34" s="1"/>
  <c r="J34" s="1"/>
  <c r="I34"/>
  <c r="H34"/>
  <c r="F34"/>
  <c r="E34"/>
  <c r="D34"/>
  <c r="C34"/>
  <c r="B34"/>
  <c r="K33" s="1"/>
  <c r="J33" s="1"/>
  <c r="I33"/>
  <c r="H33"/>
  <c r="F33"/>
  <c r="E33"/>
  <c r="D33"/>
  <c r="C33"/>
  <c r="B33"/>
  <c r="K32" s="1"/>
  <c r="J32" s="1"/>
  <c r="I32"/>
  <c r="H32"/>
  <c r="F32"/>
  <c r="E32"/>
  <c r="D32"/>
  <c r="C32"/>
  <c r="B32"/>
  <c r="K31" s="1"/>
  <c r="J31" s="1"/>
  <c r="I31"/>
  <c r="H31"/>
  <c r="F31"/>
  <c r="E31"/>
  <c r="D31"/>
  <c r="C31"/>
  <c r="B31"/>
  <c r="K30" s="1"/>
  <c r="J30" s="1"/>
  <c r="I30"/>
  <c r="H30"/>
  <c r="F30"/>
  <c r="E30"/>
  <c r="D30"/>
  <c r="C30"/>
  <c r="B30"/>
  <c r="K29" s="1"/>
  <c r="J29" s="1"/>
  <c r="I29"/>
  <c r="H29"/>
  <c r="F29"/>
  <c r="E29"/>
  <c r="D29"/>
  <c r="C29"/>
  <c r="B29"/>
  <c r="K28" s="1"/>
  <c r="J28" s="1"/>
  <c r="I28"/>
  <c r="H28"/>
  <c r="F28"/>
  <c r="E28"/>
  <c r="D28"/>
  <c r="C28"/>
  <c r="B28"/>
  <c r="K27" s="1"/>
  <c r="J27" s="1"/>
  <c r="I27"/>
  <c r="H27"/>
  <c r="F27"/>
  <c r="E27"/>
  <c r="D27"/>
  <c r="C27"/>
  <c r="B27"/>
  <c r="K26" s="1"/>
  <c r="J26" s="1"/>
  <c r="I26"/>
  <c r="H26"/>
  <c r="F26"/>
  <c r="E26"/>
  <c r="D26"/>
  <c r="C26"/>
  <c r="B26"/>
  <c r="K25" s="1"/>
  <c r="J25" s="1"/>
  <c r="I25"/>
  <c r="H25"/>
  <c r="F25"/>
  <c r="E25"/>
  <c r="D25"/>
  <c r="C25"/>
  <c r="B25"/>
  <c r="K24" s="1"/>
  <c r="J24" s="1"/>
  <c r="I24"/>
  <c r="H24"/>
  <c r="F24"/>
  <c r="E24"/>
  <c r="D24"/>
  <c r="C24"/>
  <c r="B24"/>
</calcChain>
</file>

<file path=xl/sharedStrings.xml><?xml version="1.0" encoding="utf-8"?>
<sst xmlns="http://schemas.openxmlformats.org/spreadsheetml/2006/main" count="214" uniqueCount="54">
  <si>
    <t>GDP</t>
  </si>
  <si>
    <t>CA(% of GDP)</t>
  </si>
  <si>
    <t>U</t>
  </si>
  <si>
    <t>CPI</t>
  </si>
  <si>
    <t>GG_DEF(% of GDP)</t>
  </si>
  <si>
    <t>oś</t>
  </si>
  <si>
    <t>up</t>
  </si>
  <si>
    <t>down</t>
  </si>
  <si>
    <t>POLA</t>
  </si>
  <si>
    <t>BOK</t>
  </si>
  <si>
    <t>SINUS</t>
  </si>
  <si>
    <t>min</t>
  </si>
  <si>
    <t>max</t>
  </si>
  <si>
    <t>BOKI</t>
  </si>
  <si>
    <t>psm1</t>
  </si>
  <si>
    <t>psm2</t>
  </si>
  <si>
    <t>PSM</t>
  </si>
  <si>
    <t>Δ</t>
  </si>
  <si>
    <t>Sfera realna</t>
  </si>
  <si>
    <t>Stagflacja</t>
  </si>
  <si>
    <t>Budżet+inflacja</t>
  </si>
  <si>
    <t>Równowaga finansowa</t>
  </si>
  <si>
    <t>Sektor zewnętrzny</t>
  </si>
  <si>
    <t>INTRA</t>
  </si>
  <si>
    <t>EXTRA</t>
  </si>
  <si>
    <t>STABILITY FACTORS</t>
  </si>
  <si>
    <t>2016f</t>
  </si>
  <si>
    <t>2017f</t>
  </si>
  <si>
    <t>2018f</t>
  </si>
  <si>
    <t>2019f</t>
  </si>
  <si>
    <t>2020f</t>
  </si>
  <si>
    <t>Internal stability</t>
  </si>
  <si>
    <t>External stability</t>
  </si>
  <si>
    <t>PKB</t>
  </si>
  <si>
    <t>INFLACJA</t>
  </si>
  <si>
    <t>DEF. BUDŻ.</t>
  </si>
  <si>
    <t>DEF. RACH. BIEŻ.</t>
  </si>
  <si>
    <t>Stabilność wewnętrzna</t>
  </si>
  <si>
    <t>Stabilność zewnętrzna</t>
  </si>
  <si>
    <t>BEZROBOCIE</t>
  </si>
  <si>
    <t>pole (rhs)</t>
  </si>
  <si>
    <t>suma (lhs)</t>
  </si>
  <si>
    <t>Real sector</t>
  </si>
  <si>
    <t>Stagflation</t>
  </si>
  <si>
    <t>Budget+Inflation</t>
  </si>
  <si>
    <t>Financial balance</t>
  </si>
  <si>
    <t>External sector</t>
  </si>
  <si>
    <t>DEF. BUDŻ. (% PKB)</t>
  </si>
  <si>
    <t>DEF. RACH. BIEŻ. (% PKB)</t>
  </si>
  <si>
    <t>Sfera realna (1)</t>
  </si>
  <si>
    <t>Stagflacja (2)</t>
  </si>
  <si>
    <t>Budżet+inflacja (3)</t>
  </si>
  <si>
    <t>Równowaga finansowa (4)</t>
  </si>
  <si>
    <t>Sektor zewnętrzny (5)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</si>
</sst>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5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3558C"/>
      <rgbColor rgb="00AA8778"/>
      <rgbColor rgb="00BDBEC4"/>
      <rgbColor rgb="00E1694B"/>
      <rgbColor rgb="00000000"/>
      <rgbColor rgb="0091929C"/>
      <rgbColor rgb="00D3D3D3"/>
      <rgbColor rgb="006CA0D4"/>
      <rgbColor rgb="0023558C"/>
      <rgbColor rgb="00AA8778"/>
      <rgbColor rgb="00BDBEC4"/>
      <rgbColor rgb="00E1694B"/>
      <rgbColor rgb="00000000"/>
      <rgbColor rgb="0091929C"/>
      <rgbColor rgb="00D3D3D3"/>
      <rgbColor rgb="006CA0D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998C"/>
      <color rgb="FF23558C"/>
      <color rgb="FF2963A3"/>
      <color rgb="FF3074B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PL!$B$36:$F$36</c:f>
              <c:numCache>
                <c:formatCode>0.0</c:formatCode>
                <c:ptCount val="5"/>
                <c:pt idx="0" formatCode="General">
                  <c:v>2.6399999999999979</c:v>
                </c:pt>
                <c:pt idx="1">
                  <c:v>3.9130434782608696</c:v>
                </c:pt>
                <c:pt idx="2">
                  <c:v>4</c:v>
                </c:pt>
                <c:pt idx="3">
                  <c:v>4.3303936682586697</c:v>
                </c:pt>
                <c:pt idx="4">
                  <c:v>2.2302120390924554</c:v>
                </c:pt>
              </c:numCache>
            </c:numRef>
          </c:val>
        </c:ser>
        <c:axId val="325397888"/>
        <c:axId val="325399680"/>
      </c:radarChart>
      <c:catAx>
        <c:axId val="325397888"/>
        <c:scaling>
          <c:orientation val="minMax"/>
        </c:scaling>
        <c:axPos val="b"/>
        <c:majorGridlines/>
        <c:tickLblPos val="nextTo"/>
        <c:crossAx val="325399680"/>
        <c:crosses val="autoZero"/>
        <c:auto val="1"/>
        <c:lblAlgn val="ctr"/>
        <c:lblOffset val="100"/>
      </c:catAx>
      <c:valAx>
        <c:axId val="325399680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5397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5.1724137931034484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6707072"/>
        <c:axId val="326708608"/>
      </c:radarChart>
      <c:catAx>
        <c:axId val="326707072"/>
        <c:scaling>
          <c:orientation val="minMax"/>
        </c:scaling>
        <c:axPos val="b"/>
        <c:majorGridlines/>
        <c:tickLblPos val="nextTo"/>
        <c:crossAx val="326708608"/>
        <c:crosses val="autoZero"/>
        <c:auto val="1"/>
        <c:lblAlgn val="ctr"/>
        <c:lblOffset val="100"/>
      </c:catAx>
      <c:valAx>
        <c:axId val="326708608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7070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vBAEL!$B$30:$F$30</c:f>
              <c:numCache>
                <c:formatCode>0.0</c:formatCode>
                <c:ptCount val="5"/>
                <c:pt idx="0" formatCode="General">
                  <c:v>3.1200000000000045</c:v>
                </c:pt>
                <c:pt idx="1">
                  <c:v>4.4776119402985071</c:v>
                </c:pt>
                <c:pt idx="2">
                  <c:v>0.71428571428571386</c:v>
                </c:pt>
                <c:pt idx="3">
                  <c:v>5.5716076188629859</c:v>
                </c:pt>
                <c:pt idx="4">
                  <c:v>0.67008032175332244</c:v>
                </c:pt>
              </c:numCache>
            </c:numRef>
          </c:val>
        </c:ser>
        <c:axId val="326729088"/>
        <c:axId val="326743168"/>
      </c:radarChart>
      <c:catAx>
        <c:axId val="326729088"/>
        <c:scaling>
          <c:orientation val="minMax"/>
        </c:scaling>
        <c:axPos val="b"/>
        <c:majorGridlines/>
        <c:tickLblPos val="nextTo"/>
        <c:crossAx val="326743168"/>
        <c:crosses val="autoZero"/>
        <c:auto val="1"/>
        <c:lblAlgn val="ctr"/>
        <c:lblOffset val="100"/>
      </c:catAx>
      <c:valAx>
        <c:axId val="326743168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crossAx val="326729088"/>
        <c:crosses val="autoZero"/>
        <c:crossBetween val="between"/>
      </c:valAx>
    </c:plotArea>
    <c:legend>
      <c:legendPos val="b"/>
    </c:legend>
    <c:plotVisOnly val="1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5.1724137931034484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6456448"/>
        <c:axId val="326457984"/>
      </c:radarChart>
      <c:catAx>
        <c:axId val="326456448"/>
        <c:scaling>
          <c:orientation val="minMax"/>
        </c:scaling>
        <c:axPos val="b"/>
        <c:majorGridlines/>
        <c:tickLblPos val="nextTo"/>
        <c:crossAx val="326457984"/>
        <c:crosses val="autoZero"/>
        <c:auto val="1"/>
        <c:lblAlgn val="ctr"/>
        <c:lblOffset val="100"/>
      </c:catAx>
      <c:valAx>
        <c:axId val="326457984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26456448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vBAEL!$O$50</c:f>
              <c:strCache>
                <c:ptCount val="1"/>
                <c:pt idx="0">
                  <c:v>Internal stability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vBAEL!$A$56:$A$74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vBAEL!$O$56:$O$74</c:f>
              <c:numCache>
                <c:formatCode>General</c:formatCode>
                <c:ptCount val="19"/>
                <c:pt idx="0">
                  <c:v>4.2268493721210804E-2</c:v>
                </c:pt>
                <c:pt idx="1">
                  <c:v>9.6152807858624526E-2</c:v>
                </c:pt>
                <c:pt idx="2">
                  <c:v>5.6248459590410707E-2</c:v>
                </c:pt>
                <c:pt idx="3">
                  <c:v>6.8573946740301081E-2</c:v>
                </c:pt>
                <c:pt idx="4">
                  <c:v>0.1887049334352216</c:v>
                </c:pt>
                <c:pt idx="5">
                  <c:v>0.17400203400071032</c:v>
                </c:pt>
                <c:pt idx="6">
                  <c:v>0.11748067783916055</c:v>
                </c:pt>
                <c:pt idx="7">
                  <c:v>7.0522031766365914E-2</c:v>
                </c:pt>
                <c:pt idx="8">
                  <c:v>8.465788439899144E-2</c:v>
                </c:pt>
                <c:pt idx="9">
                  <c:v>9.1486744333378139E-2</c:v>
                </c:pt>
                <c:pt idx="10">
                  <c:v>5.3727152602688732E-2</c:v>
                </c:pt>
                <c:pt idx="11">
                  <c:v>0.13713997519066845</c:v>
                </c:pt>
                <c:pt idx="12">
                  <c:v>0.23283841386807069</c:v>
                </c:pt>
                <c:pt idx="13">
                  <c:v>0.28512279872518526</c:v>
                </c:pt>
                <c:pt idx="14">
                  <c:v>0.29116514169719088</c:v>
                </c:pt>
                <c:pt idx="15">
                  <c:v>0.22570999553385698</c:v>
                </c:pt>
                <c:pt idx="16">
                  <c:v>0.30062806043469842</c:v>
                </c:pt>
                <c:pt idx="17">
                  <c:v>0.3195620928902122</c:v>
                </c:pt>
                <c:pt idx="18">
                  <c:v>0.38038358326869259</c:v>
                </c:pt>
              </c:numCache>
            </c:numRef>
          </c:val>
        </c:ser>
        <c:ser>
          <c:idx val="2"/>
          <c:order val="1"/>
          <c:tx>
            <c:strRef>
              <c:f>vBAEL!$P$50</c:f>
              <c:strCache>
                <c:ptCount val="1"/>
                <c:pt idx="0">
                  <c:v>External stability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vBAEL!$A$56:$A$74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vBAEL!$P$56:$P$74</c:f>
              <c:numCache>
                <c:formatCode>General</c:formatCode>
                <c:ptCount val="19"/>
                <c:pt idx="0">
                  <c:v>3.0241929520088612E-2</c:v>
                </c:pt>
                <c:pt idx="1">
                  <c:v>4.7188560101518937E-2</c:v>
                </c:pt>
                <c:pt idx="2">
                  <c:v>2.8632970263534112E-2</c:v>
                </c:pt>
                <c:pt idx="3">
                  <c:v>5.8447086714216709E-2</c:v>
                </c:pt>
                <c:pt idx="4">
                  <c:v>6.0795736166717483E-2</c:v>
                </c:pt>
                <c:pt idx="5">
                  <c:v>4.4964088566718449E-2</c:v>
                </c:pt>
                <c:pt idx="6">
                  <c:v>3.2353462497806573E-2</c:v>
                </c:pt>
                <c:pt idx="7">
                  <c:v>3.0094461614000076E-2</c:v>
                </c:pt>
                <c:pt idx="8">
                  <c:v>2.167598144016622E-2</c:v>
                </c:pt>
                <c:pt idx="9">
                  <c:v>3.2582430033799875E-2</c:v>
                </c:pt>
                <c:pt idx="10">
                  <c:v>3.7363335763381703E-2</c:v>
                </c:pt>
                <c:pt idx="11">
                  <c:v>8.7179777500700759E-2</c:v>
                </c:pt>
                <c:pt idx="12">
                  <c:v>8.6356941463811426E-2</c:v>
                </c:pt>
                <c:pt idx="13">
                  <c:v>0.20159149703658238</c:v>
                </c:pt>
                <c:pt idx="14">
                  <c:v>7.8097387019700482E-2</c:v>
                </c:pt>
                <c:pt idx="15">
                  <c:v>6.2128511445723733E-2</c:v>
                </c:pt>
                <c:pt idx="16">
                  <c:v>5.6424192261789269E-2</c:v>
                </c:pt>
                <c:pt idx="17">
                  <c:v>3.9806434372030214E-2</c:v>
                </c:pt>
                <c:pt idx="18">
                  <c:v>4.2091971273773586E-2</c:v>
                </c:pt>
              </c:numCache>
            </c:numRef>
          </c:val>
        </c:ser>
        <c:overlap val="100"/>
        <c:axId val="326840320"/>
        <c:axId val="326841856"/>
      </c:barChart>
      <c:catAx>
        <c:axId val="326840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26841856"/>
        <c:crosses val="autoZero"/>
        <c:auto val="1"/>
        <c:lblAlgn val="ctr"/>
        <c:lblOffset val="100"/>
      </c:catAx>
      <c:valAx>
        <c:axId val="3268418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6840320"/>
        <c:crosses val="autoZero"/>
        <c:crossBetween val="between"/>
      </c:valAx>
    </c:plotArea>
    <c:legend>
      <c:legendPos val="b"/>
    </c:legend>
    <c:plotVisOnly val="1"/>
  </c:chart>
  <c:spPr>
    <a:ln w="9525">
      <a:noFill/>
    </a:ln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vBAEL!$O$50</c:f>
              <c:strCache>
                <c:ptCount val="1"/>
                <c:pt idx="0">
                  <c:v>Internal stability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8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vBAEL!$A$62:$A$74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vBAEL!$O$62:$O$74</c:f>
              <c:numCache>
                <c:formatCode>General</c:formatCode>
                <c:ptCount val="13"/>
                <c:pt idx="0">
                  <c:v>0.11748067783916055</c:v>
                </c:pt>
                <c:pt idx="1">
                  <c:v>7.0522031766365914E-2</c:v>
                </c:pt>
                <c:pt idx="2">
                  <c:v>8.465788439899144E-2</c:v>
                </c:pt>
                <c:pt idx="3">
                  <c:v>9.1486744333378139E-2</c:v>
                </c:pt>
                <c:pt idx="4">
                  <c:v>5.3727152602688732E-2</c:v>
                </c:pt>
                <c:pt idx="5">
                  <c:v>0.13713997519066845</c:v>
                </c:pt>
                <c:pt idx="6">
                  <c:v>0.23283841386807069</c:v>
                </c:pt>
                <c:pt idx="7">
                  <c:v>0.28512279872518526</c:v>
                </c:pt>
                <c:pt idx="8">
                  <c:v>0.29116514169719088</c:v>
                </c:pt>
                <c:pt idx="9">
                  <c:v>0.22570999553385698</c:v>
                </c:pt>
                <c:pt idx="10">
                  <c:v>0.30062806043469842</c:v>
                </c:pt>
                <c:pt idx="11">
                  <c:v>0.3195620928902122</c:v>
                </c:pt>
                <c:pt idx="12">
                  <c:v>0.38038358326869259</c:v>
                </c:pt>
              </c:numCache>
            </c:numRef>
          </c:val>
        </c:ser>
        <c:ser>
          <c:idx val="2"/>
          <c:order val="1"/>
          <c:tx>
            <c:strRef>
              <c:f>vBAEL!$P$50</c:f>
              <c:strCache>
                <c:ptCount val="1"/>
                <c:pt idx="0">
                  <c:v>External stability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8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611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vBAEL!$A$62:$A$74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vBAEL!$P$62:$P$74</c:f>
              <c:numCache>
                <c:formatCode>General</c:formatCode>
                <c:ptCount val="13"/>
                <c:pt idx="0">
                  <c:v>3.2353462497806573E-2</c:v>
                </c:pt>
                <c:pt idx="1">
                  <c:v>3.0094461614000076E-2</c:v>
                </c:pt>
                <c:pt idx="2">
                  <c:v>2.167598144016622E-2</c:v>
                </c:pt>
                <c:pt idx="3">
                  <c:v>3.2582430033799875E-2</c:v>
                </c:pt>
                <c:pt idx="4">
                  <c:v>3.7363335763381703E-2</c:v>
                </c:pt>
                <c:pt idx="5">
                  <c:v>8.7179777500700759E-2</c:v>
                </c:pt>
                <c:pt idx="6">
                  <c:v>8.6356941463811426E-2</c:v>
                </c:pt>
                <c:pt idx="7">
                  <c:v>0.20159149703658238</c:v>
                </c:pt>
                <c:pt idx="8">
                  <c:v>7.8097387019700482E-2</c:v>
                </c:pt>
                <c:pt idx="9">
                  <c:v>6.2128511445723733E-2</c:v>
                </c:pt>
                <c:pt idx="10">
                  <c:v>5.6424192261789269E-2</c:v>
                </c:pt>
                <c:pt idx="11">
                  <c:v>3.9806434372030214E-2</c:v>
                </c:pt>
                <c:pt idx="12">
                  <c:v>4.2091971273773586E-2</c:v>
                </c:pt>
              </c:numCache>
            </c:numRef>
          </c:val>
        </c:ser>
        <c:dLbls>
          <c:showVal val="1"/>
        </c:dLbls>
        <c:gapWidth val="90"/>
        <c:overlap val="100"/>
        <c:axId val="338242176"/>
        <c:axId val="338260352"/>
      </c:barChart>
      <c:catAx>
        <c:axId val="338242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8260352"/>
        <c:crosses val="autoZero"/>
        <c:auto val="1"/>
        <c:lblAlgn val="ctr"/>
        <c:lblOffset val="100"/>
      </c:catAx>
      <c:valAx>
        <c:axId val="338260352"/>
        <c:scaling>
          <c:orientation val="minMax"/>
          <c:max val="0.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8242176"/>
        <c:crosses val="autoZero"/>
        <c:crossBetween val="between"/>
      </c:valAx>
    </c:plotArea>
    <c:legend>
      <c:legendPos val="b"/>
    </c:legend>
    <c:plotVisOnly val="1"/>
  </c:chart>
  <c:spPr>
    <a:ln w="9525">
      <a:noFill/>
    </a:ln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 (2)'!$A$41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 (2)'!$A$34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(2)'!$B$34:$F$34</c:f>
              <c:numCache>
                <c:formatCode>0.0</c:formatCode>
                <c:ptCount val="5"/>
                <c:pt idx="0" formatCode="General">
                  <c:v>7.9000000000000057</c:v>
                </c:pt>
                <c:pt idx="1">
                  <c:v>9.2640247040658767</c:v>
                </c:pt>
                <c:pt idx="2">
                  <c:v>6.0999999999999979</c:v>
                </c:pt>
                <c:pt idx="3">
                  <c:v>8.7846672961085766</c:v>
                </c:pt>
                <c:pt idx="4">
                  <c:v>3.3843871788006465</c:v>
                </c:pt>
              </c:numCache>
            </c:numRef>
          </c:val>
        </c:ser>
        <c:axId val="338282368"/>
        <c:axId val="338331136"/>
      </c:radarChart>
      <c:catAx>
        <c:axId val="338282368"/>
        <c:scaling>
          <c:orientation val="minMax"/>
        </c:scaling>
        <c:axPos val="b"/>
        <c:majorGridlines/>
        <c:tickLblPos val="nextTo"/>
        <c:crossAx val="338331136"/>
        <c:crosses val="autoZero"/>
        <c:auto val="1"/>
        <c:lblAlgn val="ctr"/>
        <c:lblOffset val="100"/>
      </c:catAx>
      <c:valAx>
        <c:axId val="338331136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crossAx val="338282368"/>
        <c:crosses val="autoZero"/>
        <c:crossBetween val="between"/>
      </c:valAx>
    </c:plotArea>
    <c:legend>
      <c:legendPos val="b"/>
      <c:layout/>
    </c:legend>
    <c:plotVisOnly val="1"/>
  </c:chart>
  <c:spPr>
    <a:ln w="3175"/>
    <a:effectLst/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 (2)'!$A$41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 (2)'!$B$2:$F$2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 (2)'!$B$41:$F$41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 (2)'!$A$42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'POL-PL (2)'!$B$2:$F$2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 (2)'!$B$42:$F$42</c:f>
              <c:numCache>
                <c:formatCode>0.0</c:formatCode>
                <c:ptCount val="5"/>
                <c:pt idx="0" formatCode="General">
                  <c:v>7.5</c:v>
                </c:pt>
                <c:pt idx="1">
                  <c:v>10.701545778834721</c:v>
                </c:pt>
                <c:pt idx="2">
                  <c:v>11.100000000000001</c:v>
                </c:pt>
                <c:pt idx="3">
                  <c:v>7.5</c:v>
                </c:pt>
                <c:pt idx="4">
                  <c:v>8.1</c:v>
                </c:pt>
              </c:numCache>
            </c:numRef>
          </c:val>
        </c:ser>
        <c:axId val="326907392"/>
        <c:axId val="326908928"/>
      </c:radarChart>
      <c:catAx>
        <c:axId val="326907392"/>
        <c:scaling>
          <c:orientation val="minMax"/>
        </c:scaling>
        <c:axPos val="b"/>
        <c:majorGridlines/>
        <c:tickLblPos val="nextTo"/>
        <c:crossAx val="326908928"/>
        <c:crosses val="autoZero"/>
        <c:auto val="1"/>
        <c:lblAlgn val="ctr"/>
        <c:lblOffset val="100"/>
      </c:catAx>
      <c:valAx>
        <c:axId val="326908928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26907392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 w="3175"/>
    <a:effectLst/>
  </c:sp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'POL-PL (2)'!$O$54</c:f>
              <c:strCache>
                <c:ptCount val="1"/>
                <c:pt idx="0">
                  <c:v>Stabilność wewnętrzna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8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 (2)'!$A$67:$A$79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'POL-PL (2)'!$O$67:$O$79</c:f>
              <c:numCache>
                <c:formatCode>General</c:formatCode>
                <c:ptCount val="13"/>
                <c:pt idx="0">
                  <c:v>0.25453971195959846</c:v>
                </c:pt>
                <c:pt idx="1">
                  <c:v>0.1993444560246006</c:v>
                </c:pt>
                <c:pt idx="2">
                  <c:v>0.19129262647725492</c:v>
                </c:pt>
                <c:pt idx="3">
                  <c:v>0.18999275494121542</c:v>
                </c:pt>
                <c:pt idx="4">
                  <c:v>0.17797772747015517</c:v>
                </c:pt>
                <c:pt idx="5">
                  <c:v>0.22655638194572136</c:v>
                </c:pt>
                <c:pt idx="6">
                  <c:v>0.30301090011589343</c:v>
                </c:pt>
                <c:pt idx="7">
                  <c:v>0.35307737807427642</c:v>
                </c:pt>
                <c:pt idx="8">
                  <c:v>0.39205117160299796</c:v>
                </c:pt>
                <c:pt idx="9">
                  <c:v>0.36855076129813719</c:v>
                </c:pt>
                <c:pt idx="10">
                  <c:v>0.37952953351291663</c:v>
                </c:pt>
                <c:pt idx="11">
                  <c:v>0.34903804472979305</c:v>
                </c:pt>
                <c:pt idx="12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'POL-PL (2)'!$P$54</c:f>
              <c:strCache>
                <c:ptCount val="1"/>
                <c:pt idx="0">
                  <c:v>Stabilność zewnętrzna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8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79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 (2)'!$A$67:$A$79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'POL-PL (2)'!$P$67:$P$79</c:f>
              <c:numCache>
                <c:formatCode>General</c:formatCode>
                <c:ptCount val="13"/>
                <c:pt idx="0">
                  <c:v>7.8420822085310454E-2</c:v>
                </c:pt>
                <c:pt idx="1">
                  <c:v>0.11312213695730092</c:v>
                </c:pt>
                <c:pt idx="2">
                  <c:v>8.0205594999895283E-2</c:v>
                </c:pt>
                <c:pt idx="3">
                  <c:v>0.10749442356646907</c:v>
                </c:pt>
                <c:pt idx="4">
                  <c:v>0.12115272574743774</c:v>
                </c:pt>
                <c:pt idx="5">
                  <c:v>0.15634848767317683</c:v>
                </c:pt>
                <c:pt idx="6">
                  <c:v>0.17275310465809163</c:v>
                </c:pt>
                <c:pt idx="7">
                  <c:v>0.19631809678933079</c:v>
                </c:pt>
                <c:pt idx="8">
                  <c:v>0.16873690407402167</c:v>
                </c:pt>
                <c:pt idx="9">
                  <c:v>0.1583210457978475</c:v>
                </c:pt>
                <c:pt idx="10">
                  <c:v>0.15382139502254025</c:v>
                </c:pt>
                <c:pt idx="11">
                  <c:v>0.1301565650190725</c:v>
                </c:pt>
                <c:pt idx="12">
                  <c:v>0.13382294713228582</c:v>
                </c:pt>
              </c:numCache>
            </c:numRef>
          </c:val>
        </c:ser>
        <c:dLbls>
          <c:showVal val="1"/>
        </c:dLbls>
        <c:gapWidth val="90"/>
        <c:overlap val="100"/>
        <c:axId val="338445440"/>
        <c:axId val="338446976"/>
      </c:barChart>
      <c:catAx>
        <c:axId val="3384454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8446976"/>
        <c:crosses val="autoZero"/>
        <c:auto val="1"/>
        <c:lblAlgn val="ctr"/>
        <c:lblOffset val="100"/>
      </c:catAx>
      <c:valAx>
        <c:axId val="338446976"/>
        <c:scaling>
          <c:orientation val="minMax"/>
          <c:max val="0.60000000000000064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8445440"/>
        <c:crosses val="autoZero"/>
        <c:crossBetween val="between"/>
      </c:valAx>
    </c:plotArea>
    <c:legend>
      <c:legendPos val="b"/>
      <c:layout/>
    </c:legend>
    <c:plotVisOnly val="1"/>
  </c:chart>
  <c:spPr>
    <a:ln w="3175"/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 (2)'!$A$41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 (2)'!$A$28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(2)'!$B$28:$F$28</c:f>
              <c:numCache>
                <c:formatCode>0.0</c:formatCode>
                <c:ptCount val="5"/>
                <c:pt idx="0" formatCode="General">
                  <c:v>6</c:v>
                </c:pt>
                <c:pt idx="1">
                  <c:v>3.1507089095046386</c:v>
                </c:pt>
                <c:pt idx="2">
                  <c:v>8.399999999999995</c:v>
                </c:pt>
                <c:pt idx="3">
                  <c:v>4.6954687602159844</c:v>
                </c:pt>
                <c:pt idx="4">
                  <c:v>7.3284074970053696</c:v>
                </c:pt>
              </c:numCache>
            </c:numRef>
          </c:val>
        </c:ser>
        <c:axId val="338466304"/>
        <c:axId val="338467840"/>
      </c:radarChart>
      <c:catAx>
        <c:axId val="338466304"/>
        <c:scaling>
          <c:orientation val="minMax"/>
        </c:scaling>
        <c:axPos val="b"/>
        <c:majorGridlines/>
        <c:tickLblPos val="nextTo"/>
        <c:crossAx val="338467840"/>
        <c:crosses val="autoZero"/>
        <c:auto val="1"/>
        <c:lblAlgn val="ctr"/>
        <c:lblOffset val="100"/>
      </c:catAx>
      <c:valAx>
        <c:axId val="338467840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3846630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 w="3175"/>
    <a:effectLst/>
  </c:sp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'POL-PL (2)'!$O$54</c:f>
              <c:strCache>
                <c:ptCount val="1"/>
                <c:pt idx="0">
                  <c:v>Stabilność wewnętrzna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14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5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6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7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8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 (2)'!$A$61:$A$79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 (2)'!$O$61:$O$79</c:f>
              <c:numCache>
                <c:formatCode>General</c:formatCode>
                <c:ptCount val="19"/>
                <c:pt idx="0">
                  <c:v>0.11778550554829532</c:v>
                </c:pt>
                <c:pt idx="1">
                  <c:v>0.14293859401336628</c:v>
                </c:pt>
                <c:pt idx="2">
                  <c:v>0.13168611584922374</c:v>
                </c:pt>
                <c:pt idx="3">
                  <c:v>0.16520993677299503</c:v>
                </c:pt>
                <c:pt idx="4">
                  <c:v>0.24518635608715961</c:v>
                </c:pt>
                <c:pt idx="5">
                  <c:v>0.30686588271170662</c:v>
                </c:pt>
                <c:pt idx="6">
                  <c:v>0.25453971195959846</c:v>
                </c:pt>
                <c:pt idx="7">
                  <c:v>0.1993444560246006</c:v>
                </c:pt>
                <c:pt idx="8">
                  <c:v>0.19129262647725492</c:v>
                </c:pt>
                <c:pt idx="9">
                  <c:v>0.18999275494121542</c:v>
                </c:pt>
                <c:pt idx="10">
                  <c:v>0.17797772747015517</c:v>
                </c:pt>
                <c:pt idx="11">
                  <c:v>0.22655638194572136</c:v>
                </c:pt>
                <c:pt idx="12">
                  <c:v>0.30301090011589343</c:v>
                </c:pt>
                <c:pt idx="13">
                  <c:v>0.35307737807427642</c:v>
                </c:pt>
                <c:pt idx="14">
                  <c:v>0.39205117160299796</c:v>
                </c:pt>
                <c:pt idx="15">
                  <c:v>0.36855076129813719</c:v>
                </c:pt>
                <c:pt idx="16">
                  <c:v>0.37952953351291663</c:v>
                </c:pt>
                <c:pt idx="17">
                  <c:v>0.34903804472979305</c:v>
                </c:pt>
                <c:pt idx="18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'POL-PL (2)'!$P$54</c:f>
              <c:strCache>
                <c:ptCount val="1"/>
                <c:pt idx="0">
                  <c:v>Stabilność zewnętrzna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7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1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2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3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4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5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6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7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8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851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 (2)'!$A$61:$A$79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 (2)'!$P$61:$P$79</c:f>
              <c:numCache>
                <c:formatCode>General</c:formatCode>
                <c:ptCount val="19"/>
                <c:pt idx="0">
                  <c:v>0.10885370926359589</c:v>
                </c:pt>
                <c:pt idx="1">
                  <c:v>0.13320431782386574</c:v>
                </c:pt>
                <c:pt idx="2">
                  <c:v>9.5828090617526188E-2</c:v>
                </c:pt>
                <c:pt idx="3">
                  <c:v>0.15471001905708542</c:v>
                </c:pt>
                <c:pt idx="4">
                  <c:v>0.15653731993568851</c:v>
                </c:pt>
                <c:pt idx="5">
                  <c:v>0.11372847014174725</c:v>
                </c:pt>
                <c:pt idx="6">
                  <c:v>7.8420822085310454E-2</c:v>
                </c:pt>
                <c:pt idx="7">
                  <c:v>0.11312213695730092</c:v>
                </c:pt>
                <c:pt idx="8">
                  <c:v>8.0205594999895283E-2</c:v>
                </c:pt>
                <c:pt idx="9">
                  <c:v>0.10749442356646907</c:v>
                </c:pt>
                <c:pt idx="10">
                  <c:v>0.12115272574743774</c:v>
                </c:pt>
                <c:pt idx="11">
                  <c:v>0.15634848767317683</c:v>
                </c:pt>
                <c:pt idx="12">
                  <c:v>0.17275310465809163</c:v>
                </c:pt>
                <c:pt idx="13">
                  <c:v>0.19631809678933079</c:v>
                </c:pt>
                <c:pt idx="14">
                  <c:v>0.16873690407402167</c:v>
                </c:pt>
                <c:pt idx="15">
                  <c:v>0.1583210457978475</c:v>
                </c:pt>
                <c:pt idx="16">
                  <c:v>0.15382139502254025</c:v>
                </c:pt>
                <c:pt idx="17">
                  <c:v>0.1301565650190725</c:v>
                </c:pt>
                <c:pt idx="18">
                  <c:v>0.13382294713228582</c:v>
                </c:pt>
              </c:numCache>
            </c:numRef>
          </c:val>
        </c:ser>
        <c:dLbls>
          <c:showVal val="1"/>
        </c:dLbls>
        <c:gapWidth val="45"/>
        <c:overlap val="100"/>
        <c:axId val="338636800"/>
        <c:axId val="338638336"/>
      </c:barChart>
      <c:catAx>
        <c:axId val="338636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200"/>
            </a:pPr>
            <a:endParaRPr lang="pl-PL"/>
          </a:p>
        </c:txPr>
        <c:crossAx val="338638336"/>
        <c:crosses val="autoZero"/>
        <c:auto val="1"/>
        <c:lblAlgn val="ctr"/>
        <c:lblOffset val="100"/>
      </c:catAx>
      <c:valAx>
        <c:axId val="338638336"/>
        <c:scaling>
          <c:orientation val="minMax"/>
          <c:max val="0.60000000000000064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/>
            </a:pPr>
            <a:endParaRPr lang="pl-PL"/>
          </a:p>
        </c:txPr>
        <c:crossAx val="3386368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400"/>
          </a:pPr>
          <a:endParaRPr lang="pl-PL"/>
        </a:p>
      </c:txPr>
    </c:legend>
    <c:plotVisOnly val="1"/>
  </c:chart>
  <c:spPr>
    <a:ln w="3175"/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PL!$B$30:$F$30</c:f>
              <c:numCache>
                <c:formatCode>0.0</c:formatCode>
                <c:ptCount val="5"/>
                <c:pt idx="0" formatCode="General">
                  <c:v>3.1200000000000045</c:v>
                </c:pt>
                <c:pt idx="1">
                  <c:v>4.7368421052631575</c:v>
                </c:pt>
                <c:pt idx="2">
                  <c:v>0.71428571428571386</c:v>
                </c:pt>
                <c:pt idx="3">
                  <c:v>5.5716076188629859</c:v>
                </c:pt>
                <c:pt idx="4">
                  <c:v>0.67008032175332244</c:v>
                </c:pt>
              </c:numCache>
            </c:numRef>
          </c:val>
        </c:ser>
        <c:axId val="325432448"/>
        <c:axId val="325433984"/>
      </c:radarChart>
      <c:catAx>
        <c:axId val="325432448"/>
        <c:scaling>
          <c:orientation val="minMax"/>
        </c:scaling>
        <c:axPos val="b"/>
        <c:majorGridlines/>
        <c:tickLblPos val="nextTo"/>
        <c:crossAx val="325433984"/>
        <c:crosses val="autoZero"/>
        <c:auto val="1"/>
        <c:lblAlgn val="ctr"/>
        <c:lblOffset val="100"/>
      </c:catAx>
      <c:valAx>
        <c:axId val="325433984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5432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8"/>
  <c:chart>
    <c:plotArea>
      <c:layout/>
      <c:barChart>
        <c:barDir val="col"/>
        <c:grouping val="stacked"/>
        <c:ser>
          <c:idx val="1"/>
          <c:order val="0"/>
          <c:tx>
            <c:strRef>
              <c:f>'POL-PL'!$O$54</c:f>
              <c:strCache>
                <c:ptCount val="1"/>
                <c:pt idx="0">
                  <c:v>Stabilność wewnętrzna</c:v>
                </c:pt>
              </c:strCache>
            </c:strRef>
          </c:tx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050"/>
                </a:pPr>
                <a:endParaRPr lang="pl-PL"/>
              </a:p>
            </c:txPr>
            <c:dLblPos val="inEnd"/>
            <c:showVal val="1"/>
          </c:dLbls>
          <c:cat>
            <c:strRef>
              <c:f>'POL-PL'!$A$61:$A$79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'POL-PL'!$O$61:$O$79</c:f>
              <c:numCache>
                <c:formatCode>General</c:formatCode>
                <c:ptCount val="19"/>
                <c:pt idx="0">
                  <c:v>0.11778550554829532</c:v>
                </c:pt>
                <c:pt idx="1">
                  <c:v>0.14293859401336628</c:v>
                </c:pt>
                <c:pt idx="2">
                  <c:v>0.13168611584922374</c:v>
                </c:pt>
                <c:pt idx="3">
                  <c:v>0.16520993677299503</c:v>
                </c:pt>
                <c:pt idx="4">
                  <c:v>0.24518635608715961</c:v>
                </c:pt>
                <c:pt idx="5">
                  <c:v>0.30686588271170662</c:v>
                </c:pt>
                <c:pt idx="6">
                  <c:v>0.25453971195959846</c:v>
                </c:pt>
                <c:pt idx="7">
                  <c:v>0.1993444560246006</c:v>
                </c:pt>
                <c:pt idx="8">
                  <c:v>0.19129262647725492</c:v>
                </c:pt>
                <c:pt idx="9">
                  <c:v>0.18999275494121542</c:v>
                </c:pt>
                <c:pt idx="10">
                  <c:v>0.17797772747015517</c:v>
                </c:pt>
                <c:pt idx="11">
                  <c:v>0.22655638194572136</c:v>
                </c:pt>
                <c:pt idx="12">
                  <c:v>0.30301090011589343</c:v>
                </c:pt>
                <c:pt idx="13">
                  <c:v>0.35307737807427642</c:v>
                </c:pt>
                <c:pt idx="14">
                  <c:v>0.39205117160299796</c:v>
                </c:pt>
                <c:pt idx="15">
                  <c:v>0.36855076129813719</c:v>
                </c:pt>
                <c:pt idx="16">
                  <c:v>0.37952953351291663</c:v>
                </c:pt>
                <c:pt idx="17">
                  <c:v>0.34903804472979305</c:v>
                </c:pt>
                <c:pt idx="18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'POL-PL'!$P$54</c:f>
              <c:strCache>
                <c:ptCount val="1"/>
                <c:pt idx="0">
                  <c:v>Stabilność zewnętrzna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851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050"/>
                </a:pPr>
                <a:endParaRPr lang="pl-PL"/>
              </a:p>
            </c:txPr>
            <c:dLblPos val="inEnd"/>
            <c:showVal val="1"/>
          </c:dLbls>
          <c:cat>
            <c:strRef>
              <c:f>'POL-PL'!$A$61:$A$79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'POL-PL'!$P$61:$P$79</c:f>
              <c:numCache>
                <c:formatCode>General</c:formatCode>
                <c:ptCount val="19"/>
                <c:pt idx="0">
                  <c:v>0.10885370926359589</c:v>
                </c:pt>
                <c:pt idx="1">
                  <c:v>0.13320431782386574</c:v>
                </c:pt>
                <c:pt idx="2">
                  <c:v>9.5828090617526188E-2</c:v>
                </c:pt>
                <c:pt idx="3">
                  <c:v>0.15471001905708542</c:v>
                </c:pt>
                <c:pt idx="4">
                  <c:v>0.15653731993568851</c:v>
                </c:pt>
                <c:pt idx="5">
                  <c:v>0.11372847014174725</c:v>
                </c:pt>
                <c:pt idx="6">
                  <c:v>7.8420822085310454E-2</c:v>
                </c:pt>
                <c:pt idx="7">
                  <c:v>0.11312213695730092</c:v>
                </c:pt>
                <c:pt idx="8">
                  <c:v>8.0205594999895283E-2</c:v>
                </c:pt>
                <c:pt idx="9">
                  <c:v>0.10749442356646907</c:v>
                </c:pt>
                <c:pt idx="10">
                  <c:v>0.12115272574743774</c:v>
                </c:pt>
                <c:pt idx="11">
                  <c:v>0.15634848767317683</c:v>
                </c:pt>
                <c:pt idx="12">
                  <c:v>0.17275310465809163</c:v>
                </c:pt>
                <c:pt idx="13">
                  <c:v>0.19631809678933079</c:v>
                </c:pt>
                <c:pt idx="14">
                  <c:v>0.16873690407402167</c:v>
                </c:pt>
                <c:pt idx="15">
                  <c:v>0.1583210457978475</c:v>
                </c:pt>
                <c:pt idx="16">
                  <c:v>0.15382139502254025</c:v>
                </c:pt>
                <c:pt idx="17">
                  <c:v>0.1301565650190725</c:v>
                </c:pt>
                <c:pt idx="18">
                  <c:v>0.13382294713228582</c:v>
                </c:pt>
              </c:numCache>
            </c:numRef>
          </c:val>
        </c:ser>
        <c:dLbls>
          <c:showVal val="1"/>
        </c:dLbls>
        <c:gapWidth val="45"/>
        <c:overlap val="100"/>
        <c:axId val="338957440"/>
        <c:axId val="338958976"/>
      </c:barChart>
      <c:catAx>
        <c:axId val="3389574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50"/>
            </a:pPr>
            <a:endParaRPr lang="pl-PL"/>
          </a:p>
        </c:txPr>
        <c:crossAx val="338958976"/>
        <c:crosses val="autoZero"/>
        <c:auto val="1"/>
        <c:lblAlgn val="ctr"/>
        <c:lblOffset val="100"/>
      </c:catAx>
      <c:valAx>
        <c:axId val="338958976"/>
        <c:scaling>
          <c:orientation val="minMax"/>
          <c:max val="0.60000000000000064"/>
          <c:min val="0"/>
        </c:scaling>
        <c:axPos val="l"/>
        <c:majorGridlines/>
        <c:numFmt formatCode="#,##0.00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89574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l-PL"/>
        </a:p>
      </c:txPr>
    </c:legend>
    <c:plotVisOnly val="1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l-PL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 (2)'!$A$41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 (2)'!$A$34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(2)'!$B$34:$F$34</c:f>
              <c:numCache>
                <c:formatCode>0.0</c:formatCode>
                <c:ptCount val="5"/>
                <c:pt idx="0" formatCode="General">
                  <c:v>7.9000000000000057</c:v>
                </c:pt>
                <c:pt idx="1">
                  <c:v>9.2640247040658767</c:v>
                </c:pt>
                <c:pt idx="2">
                  <c:v>6.0999999999999979</c:v>
                </c:pt>
                <c:pt idx="3">
                  <c:v>8.7846672961085766</c:v>
                </c:pt>
                <c:pt idx="4">
                  <c:v>3.3843871788006465</c:v>
                </c:pt>
              </c:numCache>
            </c:numRef>
          </c:val>
        </c:ser>
        <c:axId val="338993920"/>
        <c:axId val="338996224"/>
      </c:radarChart>
      <c:catAx>
        <c:axId val="338993920"/>
        <c:scaling>
          <c:orientation val="minMax"/>
        </c:scaling>
        <c:axPos val="b"/>
        <c:majorGridlines/>
        <c:tickLblPos val="nextTo"/>
        <c:crossAx val="338996224"/>
        <c:crosses val="autoZero"/>
        <c:auto val="1"/>
        <c:lblAlgn val="ctr"/>
        <c:lblOffset val="100"/>
      </c:catAx>
      <c:valAx>
        <c:axId val="338996224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crossAx val="338993920"/>
        <c:crosses val="autoZero"/>
        <c:crossBetween val="between"/>
      </c:valAx>
    </c:plotArea>
    <c:legend>
      <c:legendPos val="b"/>
      <c:layout/>
    </c:legend>
    <c:plotVisOnly val="1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 (2)'!$A$41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 (2)'!$A$28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'POL-PL (2)'!$B$1:$F$1</c:f>
              <c:strCache>
                <c:ptCount val="5"/>
                <c:pt idx="0">
                  <c:v>PKB</c:v>
                </c:pt>
                <c:pt idx="1">
                  <c:v>BEZROBOCIE</c:v>
                </c:pt>
                <c:pt idx="2">
                  <c:v>INFLACJA</c:v>
                </c:pt>
                <c:pt idx="3">
                  <c:v>DEF. BUDŻ. (% PKB)</c:v>
                </c:pt>
                <c:pt idx="4">
                  <c:v>DEF. RACH. BIEŻ. (% PKB)</c:v>
                </c:pt>
              </c:strCache>
            </c:strRef>
          </c:cat>
          <c:val>
            <c:numRef>
              <c:f>'POL-PL (2)'!$B$28:$F$28</c:f>
              <c:numCache>
                <c:formatCode>0.0</c:formatCode>
                <c:ptCount val="5"/>
                <c:pt idx="0" formatCode="General">
                  <c:v>6</c:v>
                </c:pt>
                <c:pt idx="1">
                  <c:v>3.1507089095046386</c:v>
                </c:pt>
                <c:pt idx="2">
                  <c:v>8.399999999999995</c:v>
                </c:pt>
                <c:pt idx="3">
                  <c:v>4.6954687602159844</c:v>
                </c:pt>
                <c:pt idx="4">
                  <c:v>7.3284074970053696</c:v>
                </c:pt>
              </c:numCache>
            </c:numRef>
          </c:val>
        </c:ser>
        <c:axId val="339061760"/>
        <c:axId val="339075840"/>
      </c:radarChart>
      <c:catAx>
        <c:axId val="339061760"/>
        <c:scaling>
          <c:orientation val="minMax"/>
        </c:scaling>
        <c:axPos val="b"/>
        <c:majorGridlines/>
        <c:tickLblPos val="nextTo"/>
        <c:crossAx val="339075840"/>
        <c:crosses val="autoZero"/>
        <c:auto val="1"/>
        <c:lblAlgn val="ctr"/>
        <c:lblOffset val="100"/>
      </c:catAx>
      <c:valAx>
        <c:axId val="339075840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33906176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autoTitleDeleted val="1"/>
    <c:plotArea>
      <c:layout>
        <c:manualLayout>
          <c:layoutTarget val="inner"/>
          <c:xMode val="edge"/>
          <c:yMode val="edge"/>
          <c:x val="8.3238797775267756E-2"/>
          <c:y val="3.3898305084745811E-2"/>
          <c:w val="0.85257886176730846"/>
          <c:h val="0.67386227145335664"/>
        </c:manualLayout>
      </c:layout>
      <c:areaChart>
        <c:grouping val="stacked"/>
        <c:ser>
          <c:idx val="0"/>
          <c:order val="0"/>
          <c:tx>
            <c:strRef>
              <c:f>POL!$J$59</c:f>
              <c:strCache>
                <c:ptCount val="1"/>
                <c:pt idx="0">
                  <c:v>Sfera realna (1)</c:v>
                </c:pt>
              </c:strCache>
            </c:strRef>
          </c:tx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POL!$J$60:$J$78</c:f>
              <c:numCache>
                <c:formatCode>General</c:formatCode>
                <c:ptCount val="19"/>
                <c:pt idx="0">
                  <c:v>2.6253869976703689E-2</c:v>
                </c:pt>
                <c:pt idx="1">
                  <c:v>3.394412273671911E-2</c:v>
                </c:pt>
                <c:pt idx="2">
                  <c:v>4.3578993247441369E-2</c:v>
                </c:pt>
                <c:pt idx="3">
                  <c:v>3.8712667555468767E-2</c:v>
                </c:pt>
                <c:pt idx="4">
                  <c:v>7.2069025042607121E-2</c:v>
                </c:pt>
                <c:pt idx="5">
                  <c:v>0.11358144846391965</c:v>
                </c:pt>
                <c:pt idx="6">
                  <c:v>0.10163904936503476</c:v>
                </c:pt>
                <c:pt idx="7">
                  <c:v>6.6931924987666883E-2</c:v>
                </c:pt>
                <c:pt idx="8">
                  <c:v>7.1370063382906523E-2</c:v>
                </c:pt>
                <c:pt idx="9">
                  <c:v>7.9979572970267421E-2</c:v>
                </c:pt>
                <c:pt idx="10">
                  <c:v>4.7794173858580008E-2</c:v>
                </c:pt>
                <c:pt idx="11">
                  <c:v>4.6618478984143376E-2</c:v>
                </c:pt>
                <c:pt idx="12">
                  <c:v>7.7686605789089619E-2</c:v>
                </c:pt>
                <c:pt idx="13">
                  <c:v>9.4945154901257808E-2</c:v>
                </c:pt>
                <c:pt idx="14">
                  <c:v>0.11146578416833246</c:v>
                </c:pt>
                <c:pt idx="15">
                  <c:v>0.11698599443190702</c:v>
                </c:pt>
                <c:pt idx="16">
                  <c:v>0.13011351912982708</c:v>
                </c:pt>
                <c:pt idx="17">
                  <c:v>0.11272334686151367</c:v>
                </c:pt>
                <c:pt idx="18">
                  <c:v>0.11935413197101448</c:v>
                </c:pt>
              </c:numCache>
            </c:numRef>
          </c:val>
        </c:ser>
        <c:ser>
          <c:idx val="1"/>
          <c:order val="1"/>
          <c:tx>
            <c:strRef>
              <c:f>POL!$K$59</c:f>
              <c:strCache>
                <c:ptCount val="1"/>
                <c:pt idx="0">
                  <c:v>Stagflacja (2)</c:v>
                </c:pt>
              </c:strCache>
            </c:strRef>
          </c:tx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POL!$K$60:$K$78</c:f>
              <c:numCache>
                <c:formatCode>General</c:formatCode>
                <c:ptCount val="19"/>
                <c:pt idx="0">
                  <c:v>3.6755417967385143E-2</c:v>
                </c:pt>
                <c:pt idx="1">
                  <c:v>4.2430153420898932E-2</c:v>
                </c:pt>
                <c:pt idx="2">
                  <c:v>3.2564522426659512E-2</c:v>
                </c:pt>
                <c:pt idx="3">
                  <c:v>4.2325849860645887E-2</c:v>
                </c:pt>
                <c:pt idx="4">
                  <c:v>6.5709993421200583E-2</c:v>
                </c:pt>
                <c:pt idx="5">
                  <c:v>7.9101365894515469E-2</c:v>
                </c:pt>
                <c:pt idx="6">
                  <c:v>7.8480784952748281E-2</c:v>
                </c:pt>
                <c:pt idx="7">
                  <c:v>6.8960165138808371E-2</c:v>
                </c:pt>
                <c:pt idx="8">
                  <c:v>7.1370063382906551E-2</c:v>
                </c:pt>
                <c:pt idx="9">
                  <c:v>5.3319715313511651E-2</c:v>
                </c:pt>
                <c:pt idx="10">
                  <c:v>5.63288477618979E-2</c:v>
                </c:pt>
                <c:pt idx="11">
                  <c:v>8.268183065112221E-2</c:v>
                </c:pt>
                <c:pt idx="12">
                  <c:v>0.1096019661673746</c:v>
                </c:pt>
                <c:pt idx="13">
                  <c:v>0.13991917564395906</c:v>
                </c:pt>
                <c:pt idx="14">
                  <c:v>0.159024518746821</c:v>
                </c:pt>
                <c:pt idx="15">
                  <c:v>0.14777178244030365</c:v>
                </c:pt>
                <c:pt idx="16">
                  <c:v>0.14800412801017832</c:v>
                </c:pt>
                <c:pt idx="17">
                  <c:v>0.14090418357689208</c:v>
                </c:pt>
                <c:pt idx="18">
                  <c:v>0.13758879102214169</c:v>
                </c:pt>
              </c:numCache>
            </c:numRef>
          </c:val>
        </c:ser>
        <c:ser>
          <c:idx val="2"/>
          <c:order val="2"/>
          <c:tx>
            <c:strRef>
              <c:f>POL!$L$59</c:f>
              <c:strCache>
                <c:ptCount val="1"/>
                <c:pt idx="0">
                  <c:v>Budżet+inflacja (3)</c:v>
                </c:pt>
              </c:strCache>
            </c:strRef>
          </c:tx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POL!$L$60:$L$78</c:f>
              <c:numCache>
                <c:formatCode>General</c:formatCode>
                <c:ptCount val="19"/>
                <c:pt idx="0">
                  <c:v>5.4776217604206492E-2</c:v>
                </c:pt>
                <c:pt idx="1">
                  <c:v>6.6564317855748234E-2</c:v>
                </c:pt>
                <c:pt idx="2">
                  <c:v>5.5542600175122851E-2</c:v>
                </c:pt>
                <c:pt idx="3">
                  <c:v>8.4171419356880384E-2</c:v>
                </c:pt>
                <c:pt idx="4">
                  <c:v>0.10740733762335192</c:v>
                </c:pt>
                <c:pt idx="5">
                  <c:v>0.11418306835327148</c:v>
                </c:pt>
                <c:pt idx="6">
                  <c:v>7.441987764181543E-2</c:v>
                </c:pt>
                <c:pt idx="7">
                  <c:v>6.3452365898125376E-2</c:v>
                </c:pt>
                <c:pt idx="8">
                  <c:v>4.8552499711441835E-2</c:v>
                </c:pt>
                <c:pt idx="9">
                  <c:v>5.6693466657436367E-2</c:v>
                </c:pt>
                <c:pt idx="10">
                  <c:v>7.3854705849677266E-2</c:v>
                </c:pt>
                <c:pt idx="11">
                  <c:v>9.7256072310455757E-2</c:v>
                </c:pt>
                <c:pt idx="12">
                  <c:v>0.11572232815942923</c:v>
                </c:pt>
                <c:pt idx="13">
                  <c:v>0.11821304752905955</c:v>
                </c:pt>
                <c:pt idx="14">
                  <c:v>0.11144968355506371</c:v>
                </c:pt>
                <c:pt idx="15">
                  <c:v>9.8659009591921823E-2</c:v>
                </c:pt>
                <c:pt idx="16">
                  <c:v>9.604810111736084E-2</c:v>
                </c:pt>
                <c:pt idx="17">
                  <c:v>8.735433140951411E-2</c:v>
                </c:pt>
                <c:pt idx="18">
                  <c:v>8.5298935376349083E-2</c:v>
                </c:pt>
              </c:numCache>
            </c:numRef>
          </c:val>
        </c:ser>
        <c:ser>
          <c:idx val="3"/>
          <c:order val="3"/>
          <c:tx>
            <c:strRef>
              <c:f>POL!$M$59</c:f>
              <c:strCache>
                <c:ptCount val="1"/>
                <c:pt idx="0">
                  <c:v>Równowaga finansowa (4)</c:v>
                </c:pt>
              </c:strCache>
            </c:strRef>
          </c:tx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POL!$M$60:$M$78</c:f>
              <c:numCache>
                <c:formatCode>General</c:formatCode>
                <c:ptCount val="19"/>
                <c:pt idx="0">
                  <c:v>4.7788386160507686E-2</c:v>
                </c:pt>
                <c:pt idx="1">
                  <c:v>5.3146468276819923E-2</c:v>
                </c:pt>
                <c:pt idx="2">
                  <c:v>3.7620350723669357E-2</c:v>
                </c:pt>
                <c:pt idx="3">
                  <c:v>7.6790010571469725E-2</c:v>
                </c:pt>
                <c:pt idx="4">
                  <c:v>7.0305079392400244E-2</c:v>
                </c:pt>
                <c:pt idx="5">
                  <c:v>5.5140044569601011E-2</c:v>
                </c:pt>
                <c:pt idx="6">
                  <c:v>4.1289455694897219E-2</c:v>
                </c:pt>
                <c:pt idx="7">
                  <c:v>5.7066449707646655E-2</c:v>
                </c:pt>
                <c:pt idx="8">
                  <c:v>2.975080615873224E-2</c:v>
                </c:pt>
                <c:pt idx="9">
                  <c:v>4.6277928811535238E-2</c:v>
                </c:pt>
                <c:pt idx="10">
                  <c:v>7.147634650351814E-2</c:v>
                </c:pt>
                <c:pt idx="11">
                  <c:v>9.1356462517697204E-2</c:v>
                </c:pt>
                <c:pt idx="12">
                  <c:v>9.0814382308087152E-2</c:v>
                </c:pt>
                <c:pt idx="13">
                  <c:v>9.8159048394665438E-2</c:v>
                </c:pt>
                <c:pt idx="14">
                  <c:v>8.4368452037010835E-2</c:v>
                </c:pt>
                <c:pt idx="15">
                  <c:v>7.8105049260271425E-2</c:v>
                </c:pt>
                <c:pt idx="16">
                  <c:v>7.4938628344314487E-2</c:v>
                </c:pt>
                <c:pt idx="17">
                  <c:v>6.7828069094446233E-2</c:v>
                </c:pt>
                <c:pt idx="18">
                  <c:v>6.7828069094446233E-2</c:v>
                </c:pt>
              </c:numCache>
            </c:numRef>
          </c:val>
        </c:ser>
        <c:ser>
          <c:idx val="4"/>
          <c:order val="4"/>
          <c:tx>
            <c:strRef>
              <c:f>POL!$N$59</c:f>
              <c:strCache>
                <c:ptCount val="1"/>
                <c:pt idx="0">
                  <c:v>Sektor zewnętrzny (5)</c:v>
                </c:pt>
              </c:strCache>
            </c:strRef>
          </c:tx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POL!$N$60:$N$78</c:f>
              <c:numCache>
                <c:formatCode>General</c:formatCode>
                <c:ptCount val="19"/>
                <c:pt idx="0">
                  <c:v>6.1065323103088209E-2</c:v>
                </c:pt>
                <c:pt idx="1">
                  <c:v>8.0057849547045812E-2</c:v>
                </c:pt>
                <c:pt idx="2">
                  <c:v>5.820773989385683E-2</c:v>
                </c:pt>
                <c:pt idx="3">
                  <c:v>7.7920008485615713E-2</c:v>
                </c:pt>
                <c:pt idx="4">
                  <c:v>8.6232240543288263E-2</c:v>
                </c:pt>
                <c:pt idx="5">
                  <c:v>5.8588425572146233E-2</c:v>
                </c:pt>
                <c:pt idx="6">
                  <c:v>3.7131366390413235E-2</c:v>
                </c:pt>
                <c:pt idx="7">
                  <c:v>5.6055687249654255E-2</c:v>
                </c:pt>
                <c:pt idx="8">
                  <c:v>5.0454788841163042E-2</c:v>
                </c:pt>
                <c:pt idx="9">
                  <c:v>6.1216494754933827E-2</c:v>
                </c:pt>
                <c:pt idx="10">
                  <c:v>4.9676379243919593E-2</c:v>
                </c:pt>
                <c:pt idx="11">
                  <c:v>6.499202515547961E-2</c:v>
                </c:pt>
                <c:pt idx="12">
                  <c:v>8.1938722350004475E-2</c:v>
                </c:pt>
                <c:pt idx="13">
                  <c:v>9.8159048394665355E-2</c:v>
                </c:pt>
                <c:pt idx="14">
                  <c:v>8.4368452037010835E-2</c:v>
                </c:pt>
                <c:pt idx="15">
                  <c:v>8.0215996537576065E-2</c:v>
                </c:pt>
                <c:pt idx="16">
                  <c:v>7.888276667822576E-2</c:v>
                </c:pt>
                <c:pt idx="17">
                  <c:v>6.2328495924626269E-2</c:v>
                </c:pt>
                <c:pt idx="18">
                  <c:v>6.5994878037839586E-2</c:v>
                </c:pt>
              </c:numCache>
            </c:numRef>
          </c:val>
        </c:ser>
        <c:axId val="339288448"/>
        <c:axId val="339289984"/>
      </c:areaChart>
      <c:catAx>
        <c:axId val="339288448"/>
        <c:scaling>
          <c:orientation val="minMax"/>
        </c:scaling>
        <c:axPos val="b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9289984"/>
        <c:crosses val="autoZero"/>
        <c:auto val="1"/>
        <c:lblAlgn val="ctr"/>
        <c:lblOffset val="100"/>
      </c:catAx>
      <c:valAx>
        <c:axId val="3392899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92884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22654922371993"/>
          <c:w val="1"/>
          <c:h val="0.17734507762800836"/>
        </c:manualLayout>
      </c:layout>
    </c:legend>
    <c:plotVisOnly val="1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l-PL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POL!$A$39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POL!$B$39:$F$39</c:f>
              <c:numCache>
                <c:formatCode>0.0</c:formatCode>
                <c:ptCount val="5"/>
                <c:pt idx="0" formatCode="General">
                  <c:v>7.2999999999999972</c:v>
                </c:pt>
                <c:pt idx="1">
                  <c:v>7.6628352490421454</c:v>
                </c:pt>
                <c:pt idx="2">
                  <c:v>10.299000000000001</c:v>
                </c:pt>
                <c:pt idx="3">
                  <c:v>8.0907411274640122</c:v>
                </c:pt>
                <c:pt idx="4">
                  <c:v>8.0822546371728876</c:v>
                </c:pt>
              </c:numCache>
            </c:numRef>
          </c:val>
        </c:ser>
        <c:axId val="339342464"/>
        <c:axId val="339344000"/>
      </c:radarChart>
      <c:catAx>
        <c:axId val="339342464"/>
        <c:scaling>
          <c:orientation val="minMax"/>
        </c:scaling>
        <c:axPos val="b"/>
        <c:majorGridlines/>
        <c:tickLblPos val="nextTo"/>
        <c:crossAx val="339344000"/>
        <c:crosses val="autoZero"/>
        <c:auto val="1"/>
        <c:lblAlgn val="ctr"/>
        <c:lblOffset val="100"/>
      </c:catAx>
      <c:valAx>
        <c:axId val="339344000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39342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POL!$A$33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POL!$B$33:$F$33</c:f>
              <c:numCache>
                <c:formatCode>0.0</c:formatCode>
                <c:ptCount val="5"/>
                <c:pt idx="0" formatCode="General">
                  <c:v>7.9000000000000057</c:v>
                </c:pt>
                <c:pt idx="1">
                  <c:v>9.2640247040658767</c:v>
                </c:pt>
                <c:pt idx="2">
                  <c:v>6.0999999999999979</c:v>
                </c:pt>
                <c:pt idx="3">
                  <c:v>8.7846672961085766</c:v>
                </c:pt>
                <c:pt idx="4">
                  <c:v>3.3843871788006465</c:v>
                </c:pt>
              </c:numCache>
            </c:numRef>
          </c:val>
        </c:ser>
        <c:axId val="339376768"/>
        <c:axId val="339386752"/>
      </c:radarChart>
      <c:catAx>
        <c:axId val="339376768"/>
        <c:scaling>
          <c:orientation val="minMax"/>
        </c:scaling>
        <c:axPos val="b"/>
        <c:majorGridlines/>
        <c:tickLblPos val="nextTo"/>
        <c:crossAx val="339386752"/>
        <c:crosses val="autoZero"/>
        <c:auto val="1"/>
        <c:lblAlgn val="ctr"/>
        <c:lblOffset val="100"/>
      </c:catAx>
      <c:valAx>
        <c:axId val="33938675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39376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POL!$A$41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POL!$B$41:$F$41</c:f>
              <c:numCache>
                <c:formatCode>0.0</c:formatCode>
                <c:ptCount val="5"/>
                <c:pt idx="0" formatCode="General">
                  <c:v>7.5</c:v>
                </c:pt>
                <c:pt idx="1">
                  <c:v>10.701545778834721</c:v>
                </c:pt>
                <c:pt idx="2">
                  <c:v>10.700000000000001</c:v>
                </c:pt>
                <c:pt idx="3">
                  <c:v>7.5</c:v>
                </c:pt>
                <c:pt idx="4">
                  <c:v>8.1</c:v>
                </c:pt>
              </c:numCache>
            </c:numRef>
          </c:val>
        </c:ser>
        <c:axId val="339399040"/>
        <c:axId val="339400576"/>
      </c:radarChart>
      <c:catAx>
        <c:axId val="339399040"/>
        <c:scaling>
          <c:orientation val="minMax"/>
        </c:scaling>
        <c:axPos val="b"/>
        <c:majorGridlines/>
        <c:tickLblPos val="nextTo"/>
        <c:crossAx val="339400576"/>
        <c:crosses val="autoZero"/>
        <c:auto val="1"/>
        <c:lblAlgn val="ctr"/>
        <c:lblOffset val="100"/>
      </c:catAx>
      <c:valAx>
        <c:axId val="339400576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393990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POL!$A$41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POL!$B$41:$F$41</c:f>
              <c:numCache>
                <c:formatCode>0.0</c:formatCode>
                <c:ptCount val="5"/>
                <c:pt idx="0" formatCode="General">
                  <c:v>7.5</c:v>
                </c:pt>
                <c:pt idx="1">
                  <c:v>10.701545778834721</c:v>
                </c:pt>
                <c:pt idx="2">
                  <c:v>10.700000000000001</c:v>
                </c:pt>
                <c:pt idx="3">
                  <c:v>7.5</c:v>
                </c:pt>
                <c:pt idx="4">
                  <c:v>8.1</c:v>
                </c:pt>
              </c:numCache>
            </c:numRef>
          </c:val>
        </c:ser>
        <c:axId val="339502976"/>
        <c:axId val="339504512"/>
      </c:radarChart>
      <c:catAx>
        <c:axId val="339502976"/>
        <c:scaling>
          <c:orientation val="minMax"/>
        </c:scaling>
        <c:axPos val="b"/>
        <c:majorGridlines/>
        <c:tickLblPos val="nextTo"/>
        <c:crossAx val="339504512"/>
        <c:crosses val="autoZero"/>
        <c:auto val="1"/>
        <c:lblAlgn val="ctr"/>
        <c:lblOffset val="100"/>
      </c:catAx>
      <c:valAx>
        <c:axId val="33950451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395029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POL!$A$33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POL!$B$33:$F$33</c:f>
              <c:numCache>
                <c:formatCode>0.0</c:formatCode>
                <c:ptCount val="5"/>
                <c:pt idx="0" formatCode="General">
                  <c:v>7.9000000000000057</c:v>
                </c:pt>
                <c:pt idx="1">
                  <c:v>9.2640247040658767</c:v>
                </c:pt>
                <c:pt idx="2">
                  <c:v>6.0999999999999979</c:v>
                </c:pt>
                <c:pt idx="3">
                  <c:v>8.7846672961085766</c:v>
                </c:pt>
                <c:pt idx="4">
                  <c:v>3.3843871788006465</c:v>
                </c:pt>
              </c:numCache>
            </c:numRef>
          </c:val>
        </c:ser>
        <c:axId val="339529088"/>
        <c:axId val="339539072"/>
      </c:radarChart>
      <c:catAx>
        <c:axId val="339529088"/>
        <c:scaling>
          <c:orientation val="minMax"/>
        </c:scaling>
        <c:axPos val="b"/>
        <c:majorGridlines/>
        <c:tickLblPos val="nextTo"/>
        <c:crossAx val="339539072"/>
        <c:crosses val="autoZero"/>
        <c:auto val="1"/>
        <c:lblAlgn val="ctr"/>
        <c:lblOffset val="100"/>
      </c:catAx>
      <c:valAx>
        <c:axId val="33953907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crossAx val="339529088"/>
        <c:crosses val="autoZero"/>
        <c:crossBetween val="between"/>
      </c:valAx>
    </c:plotArea>
    <c:legend>
      <c:legendPos val="b"/>
    </c:legend>
    <c:plotVisOnly val="1"/>
  </c:chart>
  <c:spPr>
    <a:ln w="3175"/>
    <a:effectLst/>
  </c:sp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POL!$A$40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POL!$B$40:$F$40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POL!$A$41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POL!$B$1:$F$1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POL!$B$41:$F$41</c:f>
              <c:numCache>
                <c:formatCode>0.0</c:formatCode>
                <c:ptCount val="5"/>
                <c:pt idx="0" formatCode="General">
                  <c:v>7.5</c:v>
                </c:pt>
                <c:pt idx="1">
                  <c:v>10.701545778834721</c:v>
                </c:pt>
                <c:pt idx="2">
                  <c:v>10.700000000000001</c:v>
                </c:pt>
                <c:pt idx="3">
                  <c:v>7.5</c:v>
                </c:pt>
                <c:pt idx="4">
                  <c:v>8.1</c:v>
                </c:pt>
              </c:numCache>
            </c:numRef>
          </c:val>
        </c:ser>
        <c:axId val="339633280"/>
        <c:axId val="339634816"/>
      </c:radarChart>
      <c:catAx>
        <c:axId val="339633280"/>
        <c:scaling>
          <c:orientation val="minMax"/>
        </c:scaling>
        <c:axPos val="b"/>
        <c:majorGridlines/>
        <c:tickLblPos val="nextTo"/>
        <c:crossAx val="339634816"/>
        <c:crosses val="autoZero"/>
        <c:auto val="1"/>
        <c:lblAlgn val="ctr"/>
        <c:lblOffset val="100"/>
      </c:catAx>
      <c:valAx>
        <c:axId val="339634816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39633280"/>
        <c:crosses val="autoZero"/>
        <c:crossBetween val="between"/>
      </c:valAx>
    </c:plotArea>
    <c:legend>
      <c:legendPos val="b"/>
    </c:legend>
    <c:plotVisOnly val="1"/>
    <c:dispBlanksAs val="gap"/>
  </c:chart>
  <c:spPr>
    <a:ln w="3175"/>
    <a:effectLst/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4.8913043478260878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5585536"/>
        <c:axId val="325624192"/>
      </c:radarChart>
      <c:catAx>
        <c:axId val="325585536"/>
        <c:scaling>
          <c:orientation val="minMax"/>
        </c:scaling>
        <c:axPos val="b"/>
        <c:majorGridlines/>
        <c:tickLblPos val="nextTo"/>
        <c:crossAx val="325624192"/>
        <c:crosses val="autoZero"/>
        <c:auto val="1"/>
        <c:lblAlgn val="ctr"/>
        <c:lblOffset val="100"/>
      </c:catAx>
      <c:valAx>
        <c:axId val="32562419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55855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POL!$O$54</c:f>
              <c:strCache>
                <c:ptCount val="1"/>
                <c:pt idx="0">
                  <c:v>Internal stability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POL!$O$60:$O$78</c:f>
              <c:numCache>
                <c:formatCode>General</c:formatCode>
                <c:ptCount val="19"/>
                <c:pt idx="0">
                  <c:v>0.11778550554829532</c:v>
                </c:pt>
                <c:pt idx="1">
                  <c:v>0.14293859401336628</c:v>
                </c:pt>
                <c:pt idx="2">
                  <c:v>0.13168611584922374</c:v>
                </c:pt>
                <c:pt idx="3">
                  <c:v>0.16520993677299503</c:v>
                </c:pt>
                <c:pt idx="4">
                  <c:v>0.24518635608715961</c:v>
                </c:pt>
                <c:pt idx="5">
                  <c:v>0.30686588271170662</c:v>
                </c:pt>
                <c:pt idx="6">
                  <c:v>0.25453971195959846</c:v>
                </c:pt>
                <c:pt idx="7">
                  <c:v>0.1993444560246006</c:v>
                </c:pt>
                <c:pt idx="8">
                  <c:v>0.19129262647725492</c:v>
                </c:pt>
                <c:pt idx="9">
                  <c:v>0.18999275494121542</c:v>
                </c:pt>
                <c:pt idx="10">
                  <c:v>0.17797772747015517</c:v>
                </c:pt>
                <c:pt idx="11">
                  <c:v>0.22655638194572136</c:v>
                </c:pt>
                <c:pt idx="12">
                  <c:v>0.30301090011589343</c:v>
                </c:pt>
                <c:pt idx="13">
                  <c:v>0.35307737807427642</c:v>
                </c:pt>
                <c:pt idx="14">
                  <c:v>0.38193998647021721</c:v>
                </c:pt>
                <c:pt idx="15">
                  <c:v>0.3634167864641325</c:v>
                </c:pt>
                <c:pt idx="16">
                  <c:v>0.37416574825736626</c:v>
                </c:pt>
                <c:pt idx="17">
                  <c:v>0.34098186184791984</c:v>
                </c:pt>
                <c:pt idx="18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POL!$P$54</c:f>
              <c:strCache>
                <c:ptCount val="1"/>
                <c:pt idx="0">
                  <c:v>External stability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POL!$P$60:$P$78</c:f>
              <c:numCache>
                <c:formatCode>General</c:formatCode>
                <c:ptCount val="19"/>
                <c:pt idx="0">
                  <c:v>0.10885370926359589</c:v>
                </c:pt>
                <c:pt idx="1">
                  <c:v>0.13320431782386574</c:v>
                </c:pt>
                <c:pt idx="2">
                  <c:v>9.5828090617526188E-2</c:v>
                </c:pt>
                <c:pt idx="3">
                  <c:v>0.15471001905708542</c:v>
                </c:pt>
                <c:pt idx="4">
                  <c:v>0.15653731993568851</c:v>
                </c:pt>
                <c:pt idx="5">
                  <c:v>0.11372847014174725</c:v>
                </c:pt>
                <c:pt idx="6">
                  <c:v>7.8420822085310454E-2</c:v>
                </c:pt>
                <c:pt idx="7">
                  <c:v>0.11312213695730092</c:v>
                </c:pt>
                <c:pt idx="8">
                  <c:v>8.0205594999895283E-2</c:v>
                </c:pt>
                <c:pt idx="9">
                  <c:v>0.10749442356646907</c:v>
                </c:pt>
                <c:pt idx="10">
                  <c:v>0.12115272574743774</c:v>
                </c:pt>
                <c:pt idx="11">
                  <c:v>0.15634848767317683</c:v>
                </c:pt>
                <c:pt idx="12">
                  <c:v>0.17275310465809163</c:v>
                </c:pt>
                <c:pt idx="13">
                  <c:v>0.19631809678933079</c:v>
                </c:pt>
                <c:pt idx="14">
                  <c:v>0.16873690407402167</c:v>
                </c:pt>
                <c:pt idx="15">
                  <c:v>0.1583210457978475</c:v>
                </c:pt>
                <c:pt idx="16">
                  <c:v>0.15382139502254025</c:v>
                </c:pt>
                <c:pt idx="17">
                  <c:v>0.1301565650190725</c:v>
                </c:pt>
                <c:pt idx="18">
                  <c:v>0.13382294713228582</c:v>
                </c:pt>
              </c:numCache>
            </c:numRef>
          </c:val>
        </c:ser>
        <c:overlap val="100"/>
        <c:axId val="339668992"/>
        <c:axId val="339670528"/>
      </c:barChart>
      <c:catAx>
        <c:axId val="339668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9670528"/>
        <c:crosses val="autoZero"/>
        <c:auto val="1"/>
        <c:lblAlgn val="ctr"/>
        <c:lblOffset val="100"/>
      </c:catAx>
      <c:valAx>
        <c:axId val="33967052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9668992"/>
        <c:crosses val="autoZero"/>
        <c:crossBetween val="between"/>
      </c:valAx>
    </c:plotArea>
    <c:legend>
      <c:legendPos val="b"/>
    </c:legend>
    <c:plotVisOnly val="1"/>
  </c:chart>
  <c:spPr>
    <a:ln w="9525">
      <a:noFill/>
    </a:ln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POL!$O$54</c:f>
              <c:strCache>
                <c:ptCount val="1"/>
                <c:pt idx="0">
                  <c:v>Internal stability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8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POL!$A$66:$A$78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POL!$O$66:$O$78</c:f>
              <c:numCache>
                <c:formatCode>General</c:formatCode>
                <c:ptCount val="13"/>
                <c:pt idx="0">
                  <c:v>0.25453971195959846</c:v>
                </c:pt>
                <c:pt idx="1">
                  <c:v>0.1993444560246006</c:v>
                </c:pt>
                <c:pt idx="2">
                  <c:v>0.19129262647725492</c:v>
                </c:pt>
                <c:pt idx="3">
                  <c:v>0.18999275494121542</c:v>
                </c:pt>
                <c:pt idx="4">
                  <c:v>0.17797772747015517</c:v>
                </c:pt>
                <c:pt idx="5">
                  <c:v>0.22655638194572136</c:v>
                </c:pt>
                <c:pt idx="6">
                  <c:v>0.30301090011589343</c:v>
                </c:pt>
                <c:pt idx="7">
                  <c:v>0.35307737807427642</c:v>
                </c:pt>
                <c:pt idx="8">
                  <c:v>0.38193998647021721</c:v>
                </c:pt>
                <c:pt idx="9">
                  <c:v>0.3634167864641325</c:v>
                </c:pt>
                <c:pt idx="10">
                  <c:v>0.37416574825736626</c:v>
                </c:pt>
                <c:pt idx="11">
                  <c:v>0.34098186184791984</c:v>
                </c:pt>
                <c:pt idx="12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POL!$P$54</c:f>
              <c:strCache>
                <c:ptCount val="1"/>
                <c:pt idx="0">
                  <c:v>External stability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8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666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POL!$A$66:$A$78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POL!$P$66:$P$78</c:f>
              <c:numCache>
                <c:formatCode>General</c:formatCode>
                <c:ptCount val="13"/>
                <c:pt idx="0">
                  <c:v>7.8420822085310454E-2</c:v>
                </c:pt>
                <c:pt idx="1">
                  <c:v>0.11312213695730092</c:v>
                </c:pt>
                <c:pt idx="2">
                  <c:v>8.0205594999895283E-2</c:v>
                </c:pt>
                <c:pt idx="3">
                  <c:v>0.10749442356646907</c:v>
                </c:pt>
                <c:pt idx="4">
                  <c:v>0.12115272574743774</c:v>
                </c:pt>
                <c:pt idx="5">
                  <c:v>0.15634848767317683</c:v>
                </c:pt>
                <c:pt idx="6">
                  <c:v>0.17275310465809163</c:v>
                </c:pt>
                <c:pt idx="7">
                  <c:v>0.19631809678933079</c:v>
                </c:pt>
                <c:pt idx="8">
                  <c:v>0.16873690407402167</c:v>
                </c:pt>
                <c:pt idx="9">
                  <c:v>0.1583210457978475</c:v>
                </c:pt>
                <c:pt idx="10">
                  <c:v>0.15382139502254025</c:v>
                </c:pt>
                <c:pt idx="11">
                  <c:v>0.1301565650190725</c:v>
                </c:pt>
                <c:pt idx="12">
                  <c:v>0.13382294713228582</c:v>
                </c:pt>
              </c:numCache>
            </c:numRef>
          </c:val>
        </c:ser>
        <c:dLbls>
          <c:showVal val="1"/>
        </c:dLbls>
        <c:gapWidth val="90"/>
        <c:overlap val="100"/>
        <c:axId val="339728640"/>
        <c:axId val="339742720"/>
      </c:barChart>
      <c:catAx>
        <c:axId val="339728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9742720"/>
        <c:crosses val="autoZero"/>
        <c:auto val="1"/>
        <c:lblAlgn val="ctr"/>
        <c:lblOffset val="100"/>
      </c:catAx>
      <c:valAx>
        <c:axId val="339742720"/>
        <c:scaling>
          <c:orientation val="minMax"/>
          <c:max val="0.60000000000000064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9728640"/>
        <c:crosses val="autoZero"/>
        <c:crossBetween val="between"/>
      </c:valAx>
    </c:plotArea>
    <c:legend>
      <c:legendPos val="b"/>
      <c:layout/>
    </c:legend>
    <c:plotVisOnly val="1"/>
  </c:chart>
  <c:spPr>
    <a:ln w="3175">
      <a:noFill/>
    </a:ln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layoutTarget val="inner"/>
          <c:xMode val="edge"/>
          <c:yMode val="edge"/>
          <c:x val="0.10265912073490814"/>
          <c:y val="4.5197740112994364E-2"/>
          <c:w val="0.81398731408573932"/>
          <c:h val="0.76214733751501518"/>
        </c:manualLayout>
      </c:layout>
      <c:lineChart>
        <c:grouping val="standard"/>
        <c:ser>
          <c:idx val="0"/>
          <c:order val="0"/>
          <c:tx>
            <c:strRef>
              <c:f>POL!$M$25</c:f>
              <c:strCache>
                <c:ptCount val="1"/>
                <c:pt idx="0">
                  <c:v>suma (lhs)</c:v>
                </c:pt>
              </c:strCache>
            </c:strRef>
          </c:tx>
          <c:spPr>
            <a:ln>
              <a:solidFill>
                <a:srgbClr val="23558C"/>
              </a:solidFill>
              <a:prstDash val="solid"/>
            </a:ln>
          </c:spPr>
          <c:marker>
            <c:symbol val="none"/>
          </c:marker>
          <c:dPt>
            <c:idx val="14"/>
            <c:spPr>
              <a:ln>
                <a:solidFill>
                  <a:srgbClr val="23558C"/>
                </a:solidFill>
                <a:prstDash val="solid"/>
              </a:ln>
            </c:spPr>
          </c:dPt>
          <c:dPt>
            <c:idx val="15"/>
            <c:spPr>
              <a:ln>
                <a:solidFill>
                  <a:srgbClr val="23558C"/>
                </a:solidFill>
                <a:prstDash val="sysDot"/>
              </a:ln>
            </c:spPr>
          </c:dPt>
          <c:dPt>
            <c:idx val="16"/>
            <c:spPr>
              <a:ln>
                <a:solidFill>
                  <a:srgbClr val="23558C"/>
                </a:solidFill>
                <a:prstDash val="sysDot"/>
              </a:ln>
            </c:spPr>
          </c:dPt>
          <c:dPt>
            <c:idx val="17"/>
            <c:spPr>
              <a:ln>
                <a:solidFill>
                  <a:srgbClr val="23558C"/>
                </a:solidFill>
                <a:prstDash val="sysDot"/>
              </a:ln>
            </c:spPr>
          </c:dPt>
          <c:dPt>
            <c:idx val="18"/>
            <c:spPr>
              <a:ln>
                <a:solidFill>
                  <a:srgbClr val="23558C"/>
                </a:solidFill>
                <a:prstDash val="sysDot"/>
              </a:ln>
            </c:spPr>
          </c:dPt>
          <c:cat>
            <c:numRef>
              <c:f>POL!$A$27:$A$45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POL!$M$27:$M$45</c:f>
              <c:numCache>
                <c:formatCode>General</c:formatCode>
                <c:ptCount val="19"/>
                <c:pt idx="0">
                  <c:v>29.574585166725988</c:v>
                </c:pt>
                <c:pt idx="1">
                  <c:v>32.946291223523247</c:v>
                </c:pt>
                <c:pt idx="2">
                  <c:v>29.835518476696706</c:v>
                </c:pt>
                <c:pt idx="3">
                  <c:v>34.288840707808838</c:v>
                </c:pt>
                <c:pt idx="4">
                  <c:v>38.991126384637859</c:v>
                </c:pt>
                <c:pt idx="5">
                  <c:v>40.609715903724599</c:v>
                </c:pt>
                <c:pt idx="6">
                  <c:v>35.433079178975099</c:v>
                </c:pt>
                <c:pt idx="7">
                  <c:v>33.536878959171467</c:v>
                </c:pt>
                <c:pt idx="8">
                  <c:v>31.332625211554632</c:v>
                </c:pt>
                <c:pt idx="9">
                  <c:v>33.10030609998325</c:v>
                </c:pt>
                <c:pt idx="10">
                  <c:v>32.790403186091169</c:v>
                </c:pt>
                <c:pt idx="11">
                  <c:v>37.313337896899903</c:v>
                </c:pt>
                <c:pt idx="12">
                  <c:v>41.434831013679045</c:v>
                </c:pt>
                <c:pt idx="13">
                  <c:v>44.695502248875556</c:v>
                </c:pt>
                <c:pt idx="14">
                  <c:v>44.501545778834725</c:v>
                </c:pt>
                <c:pt idx="15">
                  <c:v>43.283743842364537</c:v>
                </c:pt>
                <c:pt idx="16">
                  <c:v>43.511125569290833</c:v>
                </c:pt>
                <c:pt idx="17">
                  <c:v>41.236339522546423</c:v>
                </c:pt>
                <c:pt idx="18">
                  <c:v>41.436339522546419</c:v>
                </c:pt>
              </c:numCache>
            </c:numRef>
          </c:val>
        </c:ser>
        <c:marker val="1"/>
        <c:axId val="339948672"/>
        <c:axId val="339950208"/>
      </c:lineChart>
      <c:lineChart>
        <c:grouping val="standard"/>
        <c:ser>
          <c:idx val="1"/>
          <c:order val="1"/>
          <c:tx>
            <c:strRef>
              <c:f>POL!$N$25</c:f>
              <c:strCache>
                <c:ptCount val="1"/>
                <c:pt idx="0">
                  <c:v>pole (rhs)</c:v>
                </c:pt>
              </c:strCache>
            </c:strRef>
          </c:tx>
          <c:spPr>
            <a:ln>
              <a:solidFill>
                <a:srgbClr val="AA8778"/>
              </a:solidFill>
              <a:prstDash val="solid"/>
            </a:ln>
          </c:spPr>
          <c:marker>
            <c:symbol val="none"/>
          </c:marker>
          <c:dPt>
            <c:idx val="15"/>
            <c:spPr>
              <a:ln>
                <a:solidFill>
                  <a:srgbClr val="AA8778"/>
                </a:solidFill>
                <a:prstDash val="sysDot"/>
              </a:ln>
            </c:spPr>
          </c:dPt>
          <c:dPt>
            <c:idx val="16"/>
            <c:spPr>
              <a:ln>
                <a:solidFill>
                  <a:srgbClr val="AA8778"/>
                </a:solidFill>
                <a:prstDash val="sysDot"/>
              </a:ln>
            </c:spPr>
          </c:dPt>
          <c:dPt>
            <c:idx val="17"/>
            <c:spPr>
              <a:ln>
                <a:solidFill>
                  <a:srgbClr val="AA8778"/>
                </a:solidFill>
                <a:prstDash val="sysDot"/>
              </a:ln>
            </c:spPr>
          </c:dPt>
          <c:dPt>
            <c:idx val="18"/>
            <c:spPr>
              <a:ln>
                <a:solidFill>
                  <a:srgbClr val="AA8778"/>
                </a:solidFill>
                <a:prstDash val="sysDot"/>
              </a:ln>
            </c:spPr>
          </c:dPt>
          <c:val>
            <c:numRef>
              <c:f>POL!$N$27:$N$45</c:f>
              <c:numCache>
                <c:formatCode>General</c:formatCode>
                <c:ptCount val="19"/>
                <c:pt idx="0">
                  <c:v>0.2266392148118912</c:v>
                </c:pt>
                <c:pt idx="1">
                  <c:v>0.27614291183723205</c:v>
                </c:pt>
                <c:pt idx="2">
                  <c:v>0.22751420646674991</c:v>
                </c:pt>
                <c:pt idx="3">
                  <c:v>0.31991995583008048</c:v>
                </c:pt>
                <c:pt idx="4">
                  <c:v>0.40172367602284809</c:v>
                </c:pt>
                <c:pt idx="5">
                  <c:v>0.42059435285345387</c:v>
                </c:pt>
                <c:pt idx="6">
                  <c:v>0.33296053404490888</c:v>
                </c:pt>
                <c:pt idx="7">
                  <c:v>0.31246659298190149</c:v>
                </c:pt>
                <c:pt idx="8">
                  <c:v>0.27149822147715019</c:v>
                </c:pt>
                <c:pt idx="9">
                  <c:v>0.29748717850768447</c:v>
                </c:pt>
                <c:pt idx="10">
                  <c:v>0.29913045321759291</c:v>
                </c:pt>
                <c:pt idx="11">
                  <c:v>0.38290486961889819</c:v>
                </c:pt>
                <c:pt idx="12">
                  <c:v>0.47576400477398506</c:v>
                </c:pt>
                <c:pt idx="13">
                  <c:v>0.54939547486360718</c:v>
                </c:pt>
                <c:pt idx="14">
                  <c:v>0.55067689054423885</c:v>
                </c:pt>
                <c:pt idx="15">
                  <c:v>0.52173783226198001</c:v>
                </c:pt>
                <c:pt idx="16">
                  <c:v>0.52798714327990648</c:v>
                </c:pt>
                <c:pt idx="17">
                  <c:v>0.47113842686699237</c:v>
                </c:pt>
                <c:pt idx="18">
                  <c:v>0.47606480550179109</c:v>
                </c:pt>
              </c:numCache>
            </c:numRef>
          </c:val>
        </c:ser>
        <c:marker val="1"/>
        <c:axId val="339965824"/>
        <c:axId val="339964288"/>
      </c:lineChart>
      <c:catAx>
        <c:axId val="3399486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9950208"/>
        <c:crosses val="autoZero"/>
        <c:auto val="1"/>
        <c:lblAlgn val="ctr"/>
        <c:lblOffset val="100"/>
      </c:catAx>
      <c:valAx>
        <c:axId val="339950208"/>
        <c:scaling>
          <c:orientation val="minMax"/>
          <c:min val="2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9948672"/>
        <c:crosses val="autoZero"/>
        <c:crossBetween val="between"/>
      </c:valAx>
      <c:valAx>
        <c:axId val="339964288"/>
        <c:scaling>
          <c:orientation val="minMax"/>
        </c:scaling>
        <c:axPos val="r"/>
        <c:numFmt formatCode="General" sourceLinked="1"/>
        <c:tickLblPos val="nextTo"/>
        <c:spPr>
          <a:ln w="9525">
            <a:noFill/>
          </a:ln>
        </c:spPr>
        <c:crossAx val="339965824"/>
        <c:crosses val="max"/>
        <c:crossBetween val="between"/>
      </c:valAx>
      <c:catAx>
        <c:axId val="339965824"/>
        <c:scaling>
          <c:orientation val="minMax"/>
        </c:scaling>
        <c:delete val="1"/>
        <c:axPos val="b"/>
        <c:tickLblPos val="none"/>
        <c:crossAx val="33996428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90359757996352152"/>
          <c:w val="1"/>
          <c:h val="9.6402420036478517E-2"/>
        </c:manualLayout>
      </c:layout>
    </c:legend>
    <c:plotVisOnly val="1"/>
  </c:chart>
  <c:spPr>
    <a:ln w="25400">
      <a:noFill/>
    </a:ln>
    <a:effectLst/>
  </c:spPr>
  <c:txPr>
    <a:bodyPr/>
    <a:lstStyle/>
    <a:p>
      <a:pPr>
        <a:defRPr sz="100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 paperSize="9"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layoutTarget val="inner"/>
          <c:xMode val="edge"/>
          <c:yMode val="edge"/>
          <c:x val="8.3238797775267756E-2"/>
          <c:y val="3.3898305084745811E-2"/>
          <c:w val="0.85257886176730846"/>
          <c:h val="0.67386227145335664"/>
        </c:manualLayout>
      </c:layout>
      <c:areaChart>
        <c:grouping val="stacked"/>
        <c:ser>
          <c:idx val="0"/>
          <c:order val="0"/>
          <c:tx>
            <c:strRef>
              <c:f>POL!$J$59</c:f>
              <c:strCache>
                <c:ptCount val="1"/>
                <c:pt idx="0">
                  <c:v>Sfera realna (1)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POL!$J$60:$J$78</c:f>
              <c:numCache>
                <c:formatCode>General</c:formatCode>
                <c:ptCount val="19"/>
                <c:pt idx="0">
                  <c:v>2.6253869976703689E-2</c:v>
                </c:pt>
                <c:pt idx="1">
                  <c:v>3.394412273671911E-2</c:v>
                </c:pt>
                <c:pt idx="2">
                  <c:v>4.3578993247441369E-2</c:v>
                </c:pt>
                <c:pt idx="3">
                  <c:v>3.8712667555468767E-2</c:v>
                </c:pt>
                <c:pt idx="4">
                  <c:v>7.2069025042607121E-2</c:v>
                </c:pt>
                <c:pt idx="5">
                  <c:v>0.11358144846391965</c:v>
                </c:pt>
                <c:pt idx="6">
                  <c:v>0.10163904936503476</c:v>
                </c:pt>
                <c:pt idx="7">
                  <c:v>6.6931924987666883E-2</c:v>
                </c:pt>
                <c:pt idx="8">
                  <c:v>7.1370063382906523E-2</c:v>
                </c:pt>
                <c:pt idx="9">
                  <c:v>7.9979572970267421E-2</c:v>
                </c:pt>
                <c:pt idx="10">
                  <c:v>4.7794173858580008E-2</c:v>
                </c:pt>
                <c:pt idx="11">
                  <c:v>4.6618478984143376E-2</c:v>
                </c:pt>
                <c:pt idx="12">
                  <c:v>7.7686605789089619E-2</c:v>
                </c:pt>
                <c:pt idx="13">
                  <c:v>9.4945154901257808E-2</c:v>
                </c:pt>
                <c:pt idx="14">
                  <c:v>0.11146578416833246</c:v>
                </c:pt>
                <c:pt idx="15">
                  <c:v>0.11698599443190702</c:v>
                </c:pt>
                <c:pt idx="16">
                  <c:v>0.13011351912982708</c:v>
                </c:pt>
                <c:pt idx="17">
                  <c:v>0.11272334686151367</c:v>
                </c:pt>
                <c:pt idx="18">
                  <c:v>0.11935413197101448</c:v>
                </c:pt>
              </c:numCache>
            </c:numRef>
          </c:val>
        </c:ser>
        <c:ser>
          <c:idx val="1"/>
          <c:order val="1"/>
          <c:tx>
            <c:strRef>
              <c:f>POL!$K$59</c:f>
              <c:strCache>
                <c:ptCount val="1"/>
                <c:pt idx="0">
                  <c:v>Stagflacja (2)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POL!$K$60:$K$78</c:f>
              <c:numCache>
                <c:formatCode>General</c:formatCode>
                <c:ptCount val="19"/>
                <c:pt idx="0">
                  <c:v>3.6755417967385143E-2</c:v>
                </c:pt>
                <c:pt idx="1">
                  <c:v>4.2430153420898932E-2</c:v>
                </c:pt>
                <c:pt idx="2">
                  <c:v>3.2564522426659512E-2</c:v>
                </c:pt>
                <c:pt idx="3">
                  <c:v>4.2325849860645887E-2</c:v>
                </c:pt>
                <c:pt idx="4">
                  <c:v>6.5709993421200583E-2</c:v>
                </c:pt>
                <c:pt idx="5">
                  <c:v>7.9101365894515469E-2</c:v>
                </c:pt>
                <c:pt idx="6">
                  <c:v>7.8480784952748281E-2</c:v>
                </c:pt>
                <c:pt idx="7">
                  <c:v>6.8960165138808371E-2</c:v>
                </c:pt>
                <c:pt idx="8">
                  <c:v>7.1370063382906551E-2</c:v>
                </c:pt>
                <c:pt idx="9">
                  <c:v>5.3319715313511651E-2</c:v>
                </c:pt>
                <c:pt idx="10">
                  <c:v>5.63288477618979E-2</c:v>
                </c:pt>
                <c:pt idx="11">
                  <c:v>8.268183065112221E-2</c:v>
                </c:pt>
                <c:pt idx="12">
                  <c:v>0.1096019661673746</c:v>
                </c:pt>
                <c:pt idx="13">
                  <c:v>0.13991917564395906</c:v>
                </c:pt>
                <c:pt idx="14">
                  <c:v>0.159024518746821</c:v>
                </c:pt>
                <c:pt idx="15">
                  <c:v>0.14777178244030365</c:v>
                </c:pt>
                <c:pt idx="16">
                  <c:v>0.14800412801017832</c:v>
                </c:pt>
                <c:pt idx="17">
                  <c:v>0.14090418357689208</c:v>
                </c:pt>
                <c:pt idx="18">
                  <c:v>0.13758879102214169</c:v>
                </c:pt>
              </c:numCache>
            </c:numRef>
          </c:val>
        </c:ser>
        <c:ser>
          <c:idx val="2"/>
          <c:order val="2"/>
          <c:tx>
            <c:strRef>
              <c:f>POL!$L$59</c:f>
              <c:strCache>
                <c:ptCount val="1"/>
                <c:pt idx="0">
                  <c:v>Budżet+inflacja (3)</c:v>
                </c:pt>
              </c:strCache>
            </c:strRef>
          </c:tx>
          <c:spPr>
            <a:solidFill>
              <a:srgbClr val="BDBEC4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POL!$L$60:$L$78</c:f>
              <c:numCache>
                <c:formatCode>General</c:formatCode>
                <c:ptCount val="19"/>
                <c:pt idx="0">
                  <c:v>5.4776217604206492E-2</c:v>
                </c:pt>
                <c:pt idx="1">
                  <c:v>6.6564317855748234E-2</c:v>
                </c:pt>
                <c:pt idx="2">
                  <c:v>5.5542600175122851E-2</c:v>
                </c:pt>
                <c:pt idx="3">
                  <c:v>8.4171419356880384E-2</c:v>
                </c:pt>
                <c:pt idx="4">
                  <c:v>0.10740733762335192</c:v>
                </c:pt>
                <c:pt idx="5">
                  <c:v>0.11418306835327148</c:v>
                </c:pt>
                <c:pt idx="6">
                  <c:v>7.441987764181543E-2</c:v>
                </c:pt>
                <c:pt idx="7">
                  <c:v>6.3452365898125376E-2</c:v>
                </c:pt>
                <c:pt idx="8">
                  <c:v>4.8552499711441835E-2</c:v>
                </c:pt>
                <c:pt idx="9">
                  <c:v>5.6693466657436367E-2</c:v>
                </c:pt>
                <c:pt idx="10">
                  <c:v>7.3854705849677266E-2</c:v>
                </c:pt>
                <c:pt idx="11">
                  <c:v>9.7256072310455757E-2</c:v>
                </c:pt>
                <c:pt idx="12">
                  <c:v>0.11572232815942923</c:v>
                </c:pt>
                <c:pt idx="13">
                  <c:v>0.11821304752905955</c:v>
                </c:pt>
                <c:pt idx="14">
                  <c:v>0.11144968355506371</c:v>
                </c:pt>
                <c:pt idx="15">
                  <c:v>9.8659009591921823E-2</c:v>
                </c:pt>
                <c:pt idx="16">
                  <c:v>9.604810111736084E-2</c:v>
                </c:pt>
                <c:pt idx="17">
                  <c:v>8.735433140951411E-2</c:v>
                </c:pt>
                <c:pt idx="18">
                  <c:v>8.5298935376349083E-2</c:v>
                </c:pt>
              </c:numCache>
            </c:numRef>
          </c:val>
        </c:ser>
        <c:ser>
          <c:idx val="3"/>
          <c:order val="3"/>
          <c:tx>
            <c:strRef>
              <c:f>POL!$M$59</c:f>
              <c:strCache>
                <c:ptCount val="1"/>
                <c:pt idx="0">
                  <c:v>Równowaga finansowa (4)</c:v>
                </c:pt>
              </c:strCache>
            </c:strRef>
          </c:tx>
          <c:spPr>
            <a:solidFill>
              <a:srgbClr val="E1694B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POL!$M$60:$M$78</c:f>
              <c:numCache>
                <c:formatCode>General</c:formatCode>
                <c:ptCount val="19"/>
                <c:pt idx="0">
                  <c:v>4.7788386160507686E-2</c:v>
                </c:pt>
                <c:pt idx="1">
                  <c:v>5.3146468276819923E-2</c:v>
                </c:pt>
                <c:pt idx="2">
                  <c:v>3.7620350723669357E-2</c:v>
                </c:pt>
                <c:pt idx="3">
                  <c:v>7.6790010571469725E-2</c:v>
                </c:pt>
                <c:pt idx="4">
                  <c:v>7.0305079392400244E-2</c:v>
                </c:pt>
                <c:pt idx="5">
                  <c:v>5.5140044569601011E-2</c:v>
                </c:pt>
                <c:pt idx="6">
                  <c:v>4.1289455694897219E-2</c:v>
                </c:pt>
                <c:pt idx="7">
                  <c:v>5.7066449707646655E-2</c:v>
                </c:pt>
                <c:pt idx="8">
                  <c:v>2.975080615873224E-2</c:v>
                </c:pt>
                <c:pt idx="9">
                  <c:v>4.6277928811535238E-2</c:v>
                </c:pt>
                <c:pt idx="10">
                  <c:v>7.147634650351814E-2</c:v>
                </c:pt>
                <c:pt idx="11">
                  <c:v>9.1356462517697204E-2</c:v>
                </c:pt>
                <c:pt idx="12">
                  <c:v>9.0814382308087152E-2</c:v>
                </c:pt>
                <c:pt idx="13">
                  <c:v>9.8159048394665438E-2</c:v>
                </c:pt>
                <c:pt idx="14">
                  <c:v>8.4368452037010835E-2</c:v>
                </c:pt>
                <c:pt idx="15">
                  <c:v>7.8105049260271425E-2</c:v>
                </c:pt>
                <c:pt idx="16">
                  <c:v>7.4938628344314487E-2</c:v>
                </c:pt>
                <c:pt idx="17">
                  <c:v>6.7828069094446233E-2</c:v>
                </c:pt>
                <c:pt idx="18">
                  <c:v>6.7828069094446233E-2</c:v>
                </c:pt>
              </c:numCache>
            </c:numRef>
          </c:val>
        </c:ser>
        <c:ser>
          <c:idx val="4"/>
          <c:order val="4"/>
          <c:tx>
            <c:strRef>
              <c:f>POL!$N$59</c:f>
              <c:strCache>
                <c:ptCount val="1"/>
                <c:pt idx="0">
                  <c:v>Sektor zewnętrzny (5)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POL!$N$60:$N$78</c:f>
              <c:numCache>
                <c:formatCode>General</c:formatCode>
                <c:ptCount val="19"/>
                <c:pt idx="0">
                  <c:v>6.1065323103088209E-2</c:v>
                </c:pt>
                <c:pt idx="1">
                  <c:v>8.0057849547045812E-2</c:v>
                </c:pt>
                <c:pt idx="2">
                  <c:v>5.820773989385683E-2</c:v>
                </c:pt>
                <c:pt idx="3">
                  <c:v>7.7920008485615713E-2</c:v>
                </c:pt>
                <c:pt idx="4">
                  <c:v>8.6232240543288263E-2</c:v>
                </c:pt>
                <c:pt idx="5">
                  <c:v>5.8588425572146233E-2</c:v>
                </c:pt>
                <c:pt idx="6">
                  <c:v>3.7131366390413235E-2</c:v>
                </c:pt>
                <c:pt idx="7">
                  <c:v>5.6055687249654255E-2</c:v>
                </c:pt>
                <c:pt idx="8">
                  <c:v>5.0454788841163042E-2</c:v>
                </c:pt>
                <c:pt idx="9">
                  <c:v>6.1216494754933827E-2</c:v>
                </c:pt>
                <c:pt idx="10">
                  <c:v>4.9676379243919593E-2</c:v>
                </c:pt>
                <c:pt idx="11">
                  <c:v>6.499202515547961E-2</c:v>
                </c:pt>
                <c:pt idx="12">
                  <c:v>8.1938722350004475E-2</c:v>
                </c:pt>
                <c:pt idx="13">
                  <c:v>9.8159048394665355E-2</c:v>
                </c:pt>
                <c:pt idx="14">
                  <c:v>8.4368452037010835E-2</c:v>
                </c:pt>
                <c:pt idx="15">
                  <c:v>8.0215996537576065E-2</c:v>
                </c:pt>
                <c:pt idx="16">
                  <c:v>7.888276667822576E-2</c:v>
                </c:pt>
                <c:pt idx="17">
                  <c:v>6.2328495924626269E-2</c:v>
                </c:pt>
                <c:pt idx="18">
                  <c:v>6.5994878037839586E-2</c:v>
                </c:pt>
              </c:numCache>
            </c:numRef>
          </c:val>
        </c:ser>
        <c:axId val="339808640"/>
        <c:axId val="339810176"/>
      </c:areaChart>
      <c:catAx>
        <c:axId val="339808640"/>
        <c:scaling>
          <c:orientation val="minMax"/>
        </c:scaling>
        <c:axPos val="b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39810176"/>
        <c:crosses val="autoZero"/>
        <c:auto val="1"/>
        <c:lblAlgn val="ctr"/>
        <c:lblOffset val="100"/>
      </c:catAx>
      <c:valAx>
        <c:axId val="33981017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3980864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2265492237199245"/>
          <c:w val="1"/>
          <c:h val="0.17734507762800836"/>
        </c:manualLayout>
      </c:layout>
    </c:legend>
    <c:plotVisOnly val="1"/>
  </c:chart>
  <c:spPr>
    <a:ln w="3175"/>
    <a:effectLst/>
  </c:spPr>
  <c:txPr>
    <a:bodyPr/>
    <a:lstStyle/>
    <a:p>
      <a:pPr>
        <a:defRPr sz="100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 paperSize="9"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POL!$J$65:$J$69</c:f>
              <c:numCache>
                <c:formatCode>General</c:formatCode>
                <c:ptCount val="5"/>
                <c:pt idx="0">
                  <c:v>0.11358144846391965</c:v>
                </c:pt>
                <c:pt idx="1">
                  <c:v>0.10163904936503476</c:v>
                </c:pt>
                <c:pt idx="2">
                  <c:v>6.6931924987666883E-2</c:v>
                </c:pt>
                <c:pt idx="3">
                  <c:v>7.1370063382906523E-2</c:v>
                </c:pt>
                <c:pt idx="4">
                  <c:v>7.9979572970267421E-2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POL!$K$65:$K$69</c:f>
              <c:numCache>
                <c:formatCode>General</c:formatCode>
                <c:ptCount val="5"/>
                <c:pt idx="0">
                  <c:v>7.9101365894515469E-2</c:v>
                </c:pt>
                <c:pt idx="1">
                  <c:v>7.8480784952748281E-2</c:v>
                </c:pt>
                <c:pt idx="2">
                  <c:v>6.8960165138808371E-2</c:v>
                </c:pt>
                <c:pt idx="3">
                  <c:v>7.1370063382906551E-2</c:v>
                </c:pt>
                <c:pt idx="4">
                  <c:v>5.3319715313511651E-2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POL!$L$65:$L$69</c:f>
              <c:numCache>
                <c:formatCode>General</c:formatCode>
                <c:ptCount val="5"/>
                <c:pt idx="0">
                  <c:v>0.11418306835327148</c:v>
                </c:pt>
                <c:pt idx="1">
                  <c:v>7.441987764181543E-2</c:v>
                </c:pt>
                <c:pt idx="2">
                  <c:v>6.3452365898125376E-2</c:v>
                </c:pt>
                <c:pt idx="3">
                  <c:v>4.8552499711441835E-2</c:v>
                </c:pt>
                <c:pt idx="4">
                  <c:v>5.6693466657436367E-2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POL!$M$65:$M$69</c:f>
              <c:numCache>
                <c:formatCode>General</c:formatCode>
                <c:ptCount val="5"/>
                <c:pt idx="0">
                  <c:v>5.5140044569601011E-2</c:v>
                </c:pt>
                <c:pt idx="1">
                  <c:v>4.1289455694897219E-2</c:v>
                </c:pt>
                <c:pt idx="2">
                  <c:v>5.7066449707646655E-2</c:v>
                </c:pt>
                <c:pt idx="3">
                  <c:v>2.975080615873224E-2</c:v>
                </c:pt>
                <c:pt idx="4">
                  <c:v>4.6277928811535238E-2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POL!$N$65:$N$69</c:f>
              <c:numCache>
                <c:formatCode>General</c:formatCode>
                <c:ptCount val="5"/>
                <c:pt idx="0">
                  <c:v>5.8588425572146233E-2</c:v>
                </c:pt>
                <c:pt idx="1">
                  <c:v>3.7131366390413235E-2</c:v>
                </c:pt>
                <c:pt idx="2">
                  <c:v>5.6055687249654255E-2</c:v>
                </c:pt>
                <c:pt idx="3">
                  <c:v>5.0454788841163042E-2</c:v>
                </c:pt>
                <c:pt idx="4">
                  <c:v>6.1216494754933827E-2</c:v>
                </c:pt>
              </c:numCache>
            </c:numRef>
          </c:val>
        </c:ser>
        <c:marker val="1"/>
        <c:axId val="339840000"/>
        <c:axId val="339854080"/>
      </c:lineChart>
      <c:catAx>
        <c:axId val="339840000"/>
        <c:scaling>
          <c:orientation val="minMax"/>
        </c:scaling>
        <c:axPos val="b"/>
        <c:tickLblPos val="nextTo"/>
        <c:crossAx val="339854080"/>
        <c:crosses val="autoZero"/>
        <c:auto val="1"/>
        <c:lblAlgn val="ctr"/>
        <c:lblOffset val="100"/>
      </c:catAx>
      <c:valAx>
        <c:axId val="339854080"/>
        <c:scaling>
          <c:orientation val="minMax"/>
        </c:scaling>
        <c:axPos val="l"/>
        <c:majorGridlines/>
        <c:numFmt formatCode="General" sourceLinked="1"/>
        <c:tickLblPos val="nextTo"/>
        <c:crossAx val="339840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layoutTarget val="inner"/>
          <c:xMode val="edge"/>
          <c:yMode val="edge"/>
          <c:x val="8.3238797775267756E-2"/>
          <c:y val="3.3898305084745811E-2"/>
          <c:w val="0.85257886176730846"/>
          <c:h val="0.67386227145335664"/>
        </c:manualLayout>
      </c:layout>
      <c:areaChart>
        <c:grouping val="stacked"/>
        <c:ser>
          <c:idx val="0"/>
          <c:order val="0"/>
          <c:tx>
            <c:strRef>
              <c:f>POL!$J$58</c:f>
              <c:strCache>
                <c:ptCount val="1"/>
                <c:pt idx="0">
                  <c:v>Real sector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POL!$J$60:$J$78</c:f>
              <c:numCache>
                <c:formatCode>General</c:formatCode>
                <c:ptCount val="19"/>
                <c:pt idx="0">
                  <c:v>2.6253869976703689E-2</c:v>
                </c:pt>
                <c:pt idx="1">
                  <c:v>3.394412273671911E-2</c:v>
                </c:pt>
                <c:pt idx="2">
                  <c:v>4.3578993247441369E-2</c:v>
                </c:pt>
                <c:pt idx="3">
                  <c:v>3.8712667555468767E-2</c:v>
                </c:pt>
                <c:pt idx="4">
                  <c:v>7.2069025042607121E-2</c:v>
                </c:pt>
                <c:pt idx="5">
                  <c:v>0.11358144846391965</c:v>
                </c:pt>
                <c:pt idx="6">
                  <c:v>0.10163904936503476</c:v>
                </c:pt>
                <c:pt idx="7">
                  <c:v>6.6931924987666883E-2</c:v>
                </c:pt>
                <c:pt idx="8">
                  <c:v>7.1370063382906523E-2</c:v>
                </c:pt>
                <c:pt idx="9">
                  <c:v>7.9979572970267421E-2</c:v>
                </c:pt>
                <c:pt idx="10">
                  <c:v>4.7794173858580008E-2</c:v>
                </c:pt>
                <c:pt idx="11">
                  <c:v>4.6618478984143376E-2</c:v>
                </c:pt>
                <c:pt idx="12">
                  <c:v>7.7686605789089619E-2</c:v>
                </c:pt>
                <c:pt idx="13">
                  <c:v>9.4945154901257808E-2</c:v>
                </c:pt>
                <c:pt idx="14">
                  <c:v>0.11146578416833246</c:v>
                </c:pt>
                <c:pt idx="15">
                  <c:v>0.11698599443190702</c:v>
                </c:pt>
                <c:pt idx="16">
                  <c:v>0.13011351912982708</c:v>
                </c:pt>
                <c:pt idx="17">
                  <c:v>0.11272334686151367</c:v>
                </c:pt>
                <c:pt idx="18">
                  <c:v>0.11935413197101448</c:v>
                </c:pt>
              </c:numCache>
            </c:numRef>
          </c:val>
        </c:ser>
        <c:ser>
          <c:idx val="1"/>
          <c:order val="1"/>
          <c:tx>
            <c:strRef>
              <c:f>POL!$K$58</c:f>
              <c:strCache>
                <c:ptCount val="1"/>
                <c:pt idx="0">
                  <c:v>Stagflation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POL!$K$60:$K$78</c:f>
              <c:numCache>
                <c:formatCode>General</c:formatCode>
                <c:ptCount val="19"/>
                <c:pt idx="0">
                  <c:v>3.6755417967385143E-2</c:v>
                </c:pt>
                <c:pt idx="1">
                  <c:v>4.2430153420898932E-2</c:v>
                </c:pt>
                <c:pt idx="2">
                  <c:v>3.2564522426659512E-2</c:v>
                </c:pt>
                <c:pt idx="3">
                  <c:v>4.2325849860645887E-2</c:v>
                </c:pt>
                <c:pt idx="4">
                  <c:v>6.5709993421200583E-2</c:v>
                </c:pt>
                <c:pt idx="5">
                  <c:v>7.9101365894515469E-2</c:v>
                </c:pt>
                <c:pt idx="6">
                  <c:v>7.8480784952748281E-2</c:v>
                </c:pt>
                <c:pt idx="7">
                  <c:v>6.8960165138808371E-2</c:v>
                </c:pt>
                <c:pt idx="8">
                  <c:v>7.1370063382906551E-2</c:v>
                </c:pt>
                <c:pt idx="9">
                  <c:v>5.3319715313511651E-2</c:v>
                </c:pt>
                <c:pt idx="10">
                  <c:v>5.63288477618979E-2</c:v>
                </c:pt>
                <c:pt idx="11">
                  <c:v>8.268183065112221E-2</c:v>
                </c:pt>
                <c:pt idx="12">
                  <c:v>0.1096019661673746</c:v>
                </c:pt>
                <c:pt idx="13">
                  <c:v>0.13991917564395906</c:v>
                </c:pt>
                <c:pt idx="14">
                  <c:v>0.159024518746821</c:v>
                </c:pt>
                <c:pt idx="15">
                  <c:v>0.14777178244030365</c:v>
                </c:pt>
                <c:pt idx="16">
                  <c:v>0.14800412801017832</c:v>
                </c:pt>
                <c:pt idx="17">
                  <c:v>0.14090418357689208</c:v>
                </c:pt>
                <c:pt idx="18">
                  <c:v>0.13758879102214169</c:v>
                </c:pt>
              </c:numCache>
            </c:numRef>
          </c:val>
        </c:ser>
        <c:ser>
          <c:idx val="2"/>
          <c:order val="2"/>
          <c:tx>
            <c:strRef>
              <c:f>POL!$L$58</c:f>
              <c:strCache>
                <c:ptCount val="1"/>
                <c:pt idx="0">
                  <c:v>Budget+Inflation</c:v>
                </c:pt>
              </c:strCache>
            </c:strRef>
          </c:tx>
          <c:spPr>
            <a:solidFill>
              <a:srgbClr val="BDBEC4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POL!$L$60:$L$78</c:f>
              <c:numCache>
                <c:formatCode>General</c:formatCode>
                <c:ptCount val="19"/>
                <c:pt idx="0">
                  <c:v>5.4776217604206492E-2</c:v>
                </c:pt>
                <c:pt idx="1">
                  <c:v>6.6564317855748234E-2</c:v>
                </c:pt>
                <c:pt idx="2">
                  <c:v>5.5542600175122851E-2</c:v>
                </c:pt>
                <c:pt idx="3">
                  <c:v>8.4171419356880384E-2</c:v>
                </c:pt>
                <c:pt idx="4">
                  <c:v>0.10740733762335192</c:v>
                </c:pt>
                <c:pt idx="5">
                  <c:v>0.11418306835327148</c:v>
                </c:pt>
                <c:pt idx="6">
                  <c:v>7.441987764181543E-2</c:v>
                </c:pt>
                <c:pt idx="7">
                  <c:v>6.3452365898125376E-2</c:v>
                </c:pt>
                <c:pt idx="8">
                  <c:v>4.8552499711441835E-2</c:v>
                </c:pt>
                <c:pt idx="9">
                  <c:v>5.6693466657436367E-2</c:v>
                </c:pt>
                <c:pt idx="10">
                  <c:v>7.3854705849677266E-2</c:v>
                </c:pt>
                <c:pt idx="11">
                  <c:v>9.7256072310455757E-2</c:v>
                </c:pt>
                <c:pt idx="12">
                  <c:v>0.11572232815942923</c:v>
                </c:pt>
                <c:pt idx="13">
                  <c:v>0.11821304752905955</c:v>
                </c:pt>
                <c:pt idx="14">
                  <c:v>0.11144968355506371</c:v>
                </c:pt>
                <c:pt idx="15">
                  <c:v>9.8659009591921823E-2</c:v>
                </c:pt>
                <c:pt idx="16">
                  <c:v>9.604810111736084E-2</c:v>
                </c:pt>
                <c:pt idx="17">
                  <c:v>8.735433140951411E-2</c:v>
                </c:pt>
                <c:pt idx="18">
                  <c:v>8.5298935376349083E-2</c:v>
                </c:pt>
              </c:numCache>
            </c:numRef>
          </c:val>
        </c:ser>
        <c:ser>
          <c:idx val="3"/>
          <c:order val="3"/>
          <c:tx>
            <c:strRef>
              <c:f>POL!$M$58</c:f>
              <c:strCache>
                <c:ptCount val="1"/>
                <c:pt idx="0">
                  <c:v>Financial balance</c:v>
                </c:pt>
              </c:strCache>
            </c:strRef>
          </c:tx>
          <c:spPr>
            <a:solidFill>
              <a:srgbClr val="E1694B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POL!$M$60:$M$78</c:f>
              <c:numCache>
                <c:formatCode>General</c:formatCode>
                <c:ptCount val="19"/>
                <c:pt idx="0">
                  <c:v>4.7788386160507686E-2</c:v>
                </c:pt>
                <c:pt idx="1">
                  <c:v>5.3146468276819923E-2</c:v>
                </c:pt>
                <c:pt idx="2">
                  <c:v>3.7620350723669357E-2</c:v>
                </c:pt>
                <c:pt idx="3">
                  <c:v>7.6790010571469725E-2</c:v>
                </c:pt>
                <c:pt idx="4">
                  <c:v>7.0305079392400244E-2</c:v>
                </c:pt>
                <c:pt idx="5">
                  <c:v>5.5140044569601011E-2</c:v>
                </c:pt>
                <c:pt idx="6">
                  <c:v>4.1289455694897219E-2</c:v>
                </c:pt>
                <c:pt idx="7">
                  <c:v>5.7066449707646655E-2</c:v>
                </c:pt>
                <c:pt idx="8">
                  <c:v>2.975080615873224E-2</c:v>
                </c:pt>
                <c:pt idx="9">
                  <c:v>4.6277928811535238E-2</c:v>
                </c:pt>
                <c:pt idx="10">
                  <c:v>7.147634650351814E-2</c:v>
                </c:pt>
                <c:pt idx="11">
                  <c:v>9.1356462517697204E-2</c:v>
                </c:pt>
                <c:pt idx="12">
                  <c:v>9.0814382308087152E-2</c:v>
                </c:pt>
                <c:pt idx="13">
                  <c:v>9.8159048394665438E-2</c:v>
                </c:pt>
                <c:pt idx="14">
                  <c:v>8.4368452037010835E-2</c:v>
                </c:pt>
                <c:pt idx="15">
                  <c:v>7.8105049260271425E-2</c:v>
                </c:pt>
                <c:pt idx="16">
                  <c:v>7.4938628344314487E-2</c:v>
                </c:pt>
                <c:pt idx="17">
                  <c:v>6.7828069094446233E-2</c:v>
                </c:pt>
                <c:pt idx="18">
                  <c:v>6.7828069094446233E-2</c:v>
                </c:pt>
              </c:numCache>
            </c:numRef>
          </c:val>
        </c:ser>
        <c:ser>
          <c:idx val="4"/>
          <c:order val="4"/>
          <c:tx>
            <c:strRef>
              <c:f>POL!$N$58</c:f>
              <c:strCache>
                <c:ptCount val="1"/>
                <c:pt idx="0">
                  <c:v>External sector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cat>
            <c:strRef>
              <c:f>POL!$A$60:$A$78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POL!$N$60:$N$78</c:f>
              <c:numCache>
                <c:formatCode>General</c:formatCode>
                <c:ptCount val="19"/>
                <c:pt idx="0">
                  <c:v>6.1065323103088209E-2</c:v>
                </c:pt>
                <c:pt idx="1">
                  <c:v>8.0057849547045812E-2</c:v>
                </c:pt>
                <c:pt idx="2">
                  <c:v>5.820773989385683E-2</c:v>
                </c:pt>
                <c:pt idx="3">
                  <c:v>7.7920008485615713E-2</c:v>
                </c:pt>
                <c:pt idx="4">
                  <c:v>8.6232240543288263E-2</c:v>
                </c:pt>
                <c:pt idx="5">
                  <c:v>5.8588425572146233E-2</c:v>
                </c:pt>
                <c:pt idx="6">
                  <c:v>3.7131366390413235E-2</c:v>
                </c:pt>
                <c:pt idx="7">
                  <c:v>5.6055687249654255E-2</c:v>
                </c:pt>
                <c:pt idx="8">
                  <c:v>5.0454788841163042E-2</c:v>
                </c:pt>
                <c:pt idx="9">
                  <c:v>6.1216494754933827E-2</c:v>
                </c:pt>
                <c:pt idx="10">
                  <c:v>4.9676379243919593E-2</c:v>
                </c:pt>
                <c:pt idx="11">
                  <c:v>6.499202515547961E-2</c:v>
                </c:pt>
                <c:pt idx="12">
                  <c:v>8.1938722350004475E-2</c:v>
                </c:pt>
                <c:pt idx="13">
                  <c:v>9.8159048394665355E-2</c:v>
                </c:pt>
                <c:pt idx="14">
                  <c:v>8.4368452037010835E-2</c:v>
                </c:pt>
                <c:pt idx="15">
                  <c:v>8.0215996537576065E-2</c:v>
                </c:pt>
                <c:pt idx="16">
                  <c:v>7.888276667822576E-2</c:v>
                </c:pt>
                <c:pt idx="17">
                  <c:v>6.2328495924626269E-2</c:v>
                </c:pt>
                <c:pt idx="18">
                  <c:v>6.5994878037839586E-2</c:v>
                </c:pt>
              </c:numCache>
            </c:numRef>
          </c:val>
        </c:ser>
        <c:axId val="340291968"/>
        <c:axId val="340293504"/>
      </c:areaChart>
      <c:catAx>
        <c:axId val="340291968"/>
        <c:scaling>
          <c:orientation val="minMax"/>
        </c:scaling>
        <c:axPos val="b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40293504"/>
        <c:crosses val="autoZero"/>
        <c:auto val="1"/>
        <c:lblAlgn val="ctr"/>
        <c:lblOffset val="100"/>
      </c:catAx>
      <c:valAx>
        <c:axId val="34029350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402919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2265492237199278"/>
          <c:w val="1"/>
          <c:h val="0.17734507762800836"/>
        </c:manualLayout>
      </c:layout>
    </c:legend>
    <c:plotVisOnly val="1"/>
  </c:chart>
  <c:spPr>
    <a:ln w="3175"/>
    <a:effectLst/>
  </c:spPr>
  <c:txPr>
    <a:bodyPr/>
    <a:lstStyle/>
    <a:p>
      <a:pPr>
        <a:defRPr sz="100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'POL-PL'!$A$34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'POL-PL'!$B$34:$F$34</c:f>
              <c:numCache>
                <c:formatCode>0.0</c:formatCode>
                <c:ptCount val="5"/>
                <c:pt idx="0" formatCode="General">
                  <c:v>7.9000000000000057</c:v>
                </c:pt>
                <c:pt idx="1">
                  <c:v>9.2640247040658767</c:v>
                </c:pt>
                <c:pt idx="2">
                  <c:v>6.0999999999999979</c:v>
                </c:pt>
                <c:pt idx="3">
                  <c:v>8.7846672961085766</c:v>
                </c:pt>
                <c:pt idx="4">
                  <c:v>3.3843871788006465</c:v>
                </c:pt>
              </c:numCache>
            </c:numRef>
          </c:val>
        </c:ser>
        <c:axId val="340456192"/>
        <c:axId val="340457728"/>
      </c:radarChart>
      <c:catAx>
        <c:axId val="340456192"/>
        <c:scaling>
          <c:orientation val="minMax"/>
        </c:scaling>
        <c:axPos val="b"/>
        <c:majorGridlines/>
        <c:tickLblPos val="nextTo"/>
        <c:crossAx val="340457728"/>
        <c:crosses val="autoZero"/>
        <c:auto val="1"/>
        <c:lblAlgn val="ctr"/>
        <c:lblOffset val="100"/>
      </c:catAx>
      <c:valAx>
        <c:axId val="340457728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crossAx val="340456192"/>
        <c:crosses val="autoZero"/>
        <c:crossBetween val="between"/>
      </c:valAx>
    </c:plotArea>
    <c:legend>
      <c:legendPos val="b"/>
      <c:layout/>
    </c:legend>
    <c:plotVisOnly val="1"/>
  </c:chart>
  <c:spPr>
    <a:ln w="3175"/>
    <a:effectLst/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'POL-PL'!$A$42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'POL-PL'!$B$42:$F$42</c:f>
              <c:numCache>
                <c:formatCode>0.0</c:formatCode>
                <c:ptCount val="5"/>
                <c:pt idx="0" formatCode="General">
                  <c:v>7.5</c:v>
                </c:pt>
                <c:pt idx="1">
                  <c:v>10.701545778834721</c:v>
                </c:pt>
                <c:pt idx="2">
                  <c:v>11.100000000000001</c:v>
                </c:pt>
                <c:pt idx="3">
                  <c:v>7.5</c:v>
                </c:pt>
                <c:pt idx="4">
                  <c:v>8.1</c:v>
                </c:pt>
              </c:numCache>
            </c:numRef>
          </c:val>
        </c:ser>
        <c:axId val="340097280"/>
        <c:axId val="340107264"/>
      </c:radarChart>
      <c:catAx>
        <c:axId val="340097280"/>
        <c:scaling>
          <c:orientation val="minMax"/>
        </c:scaling>
        <c:axPos val="b"/>
        <c:majorGridlines/>
        <c:tickLblPos val="nextTo"/>
        <c:crossAx val="340107264"/>
        <c:crosses val="autoZero"/>
        <c:auto val="1"/>
        <c:lblAlgn val="ctr"/>
        <c:lblOffset val="100"/>
      </c:catAx>
      <c:valAx>
        <c:axId val="340107264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4009728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 w="3175"/>
    <a:effectLst/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'POL-PL'!$O$54</c:f>
              <c:strCache>
                <c:ptCount val="1"/>
                <c:pt idx="0">
                  <c:v>Stabilność wewnętrzna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8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'POL-PL'!$A$67:$A$79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'POL-PL'!$O$67:$O$79</c:f>
              <c:numCache>
                <c:formatCode>General</c:formatCode>
                <c:ptCount val="13"/>
                <c:pt idx="0">
                  <c:v>0.25453971195959846</c:v>
                </c:pt>
                <c:pt idx="1">
                  <c:v>0.1993444560246006</c:v>
                </c:pt>
                <c:pt idx="2">
                  <c:v>0.19129262647725492</c:v>
                </c:pt>
                <c:pt idx="3">
                  <c:v>0.18999275494121542</c:v>
                </c:pt>
                <c:pt idx="4">
                  <c:v>0.17797772747015517</c:v>
                </c:pt>
                <c:pt idx="5">
                  <c:v>0.22655638194572136</c:v>
                </c:pt>
                <c:pt idx="6">
                  <c:v>0.30301090011589343</c:v>
                </c:pt>
                <c:pt idx="7">
                  <c:v>0.35307737807427642</c:v>
                </c:pt>
                <c:pt idx="8">
                  <c:v>0.39205117160299796</c:v>
                </c:pt>
                <c:pt idx="9">
                  <c:v>0.36855076129813719</c:v>
                </c:pt>
                <c:pt idx="10">
                  <c:v>0.37952953351291663</c:v>
                </c:pt>
                <c:pt idx="11">
                  <c:v>0.34903804472979305</c:v>
                </c:pt>
                <c:pt idx="12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'POL-PL'!$P$54</c:f>
              <c:strCache>
                <c:ptCount val="1"/>
                <c:pt idx="0">
                  <c:v>Stabilność zewnętrzna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8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728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'POL-PL'!$A$67:$A$79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2016f</c:v>
                </c:pt>
                <c:pt idx="9">
                  <c:v>2017f</c:v>
                </c:pt>
                <c:pt idx="10">
                  <c:v>2018f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'POL-PL'!$P$67:$P$79</c:f>
              <c:numCache>
                <c:formatCode>General</c:formatCode>
                <c:ptCount val="13"/>
                <c:pt idx="0">
                  <c:v>7.8420822085310454E-2</c:v>
                </c:pt>
                <c:pt idx="1">
                  <c:v>0.11312213695730092</c:v>
                </c:pt>
                <c:pt idx="2">
                  <c:v>8.0205594999895283E-2</c:v>
                </c:pt>
                <c:pt idx="3">
                  <c:v>0.10749442356646907</c:v>
                </c:pt>
                <c:pt idx="4">
                  <c:v>0.12115272574743774</c:v>
                </c:pt>
                <c:pt idx="5">
                  <c:v>0.15634848767317683</c:v>
                </c:pt>
                <c:pt idx="6">
                  <c:v>0.17275310465809163</c:v>
                </c:pt>
                <c:pt idx="7">
                  <c:v>0.19631809678933079</c:v>
                </c:pt>
                <c:pt idx="8">
                  <c:v>0.16873690407402167</c:v>
                </c:pt>
                <c:pt idx="9">
                  <c:v>0.1583210457978475</c:v>
                </c:pt>
                <c:pt idx="10">
                  <c:v>0.15382139502254025</c:v>
                </c:pt>
                <c:pt idx="11">
                  <c:v>0.1301565650190725</c:v>
                </c:pt>
                <c:pt idx="12">
                  <c:v>0.13382294713228582</c:v>
                </c:pt>
              </c:numCache>
            </c:numRef>
          </c:val>
        </c:ser>
        <c:dLbls>
          <c:showVal val="1"/>
        </c:dLbls>
        <c:gapWidth val="90"/>
        <c:overlap val="100"/>
        <c:axId val="340346752"/>
        <c:axId val="340348288"/>
      </c:barChart>
      <c:catAx>
        <c:axId val="3403467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40348288"/>
        <c:crosses val="autoZero"/>
        <c:auto val="1"/>
        <c:lblAlgn val="ctr"/>
        <c:lblOffset val="100"/>
      </c:catAx>
      <c:valAx>
        <c:axId val="340348288"/>
        <c:scaling>
          <c:orientation val="minMax"/>
          <c:max val="0.60000000000000064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40346752"/>
        <c:crosses val="autoZero"/>
        <c:crossBetween val="between"/>
      </c:valAx>
    </c:plotArea>
    <c:legend>
      <c:legendPos val="b"/>
      <c:layout/>
    </c:legend>
    <c:plotVisOnly val="1"/>
  </c:chart>
  <c:spPr>
    <a:ln w="3175"/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'POL-PL'!$A$41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'POL-PL'!$B$41:$F$41</c:f>
              <c:numCache>
                <c:formatCode>0.0</c:formatCode>
                <c:ptCount val="5"/>
                <c:pt idx="0" formatCode="General">
                  <c:v>7.5999999999999943</c:v>
                </c:pt>
                <c:pt idx="1">
                  <c:v>8.995502248875562</c:v>
                </c:pt>
                <c:pt idx="2">
                  <c:v>11.200000000000006</c:v>
                </c:pt>
                <c:pt idx="3">
                  <c:v>7.6000000000000005</c:v>
                </c:pt>
                <c:pt idx="4">
                  <c:v>9.2999999999999989</c:v>
                </c:pt>
              </c:numCache>
            </c:numRef>
          </c:val>
        </c:ser>
        <c:ser>
          <c:idx val="1"/>
          <c:order val="1"/>
          <c:tx>
            <c:strRef>
              <c:f>'POL-PL'!$A$28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'POL-PL'!$B$2:$F$2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'POL-PL'!$B$28:$F$28</c:f>
              <c:numCache>
                <c:formatCode>0.0</c:formatCode>
                <c:ptCount val="5"/>
                <c:pt idx="0" formatCode="General">
                  <c:v>6</c:v>
                </c:pt>
                <c:pt idx="1">
                  <c:v>3.1507089095046386</c:v>
                </c:pt>
                <c:pt idx="2">
                  <c:v>8.399999999999995</c:v>
                </c:pt>
                <c:pt idx="3">
                  <c:v>4.6954687602159844</c:v>
                </c:pt>
                <c:pt idx="4">
                  <c:v>7.3284074970053696</c:v>
                </c:pt>
              </c:numCache>
            </c:numRef>
          </c:val>
        </c:ser>
        <c:axId val="340361216"/>
        <c:axId val="340362752"/>
      </c:radarChart>
      <c:catAx>
        <c:axId val="340361216"/>
        <c:scaling>
          <c:orientation val="minMax"/>
        </c:scaling>
        <c:axPos val="b"/>
        <c:majorGridlines/>
        <c:tickLblPos val="nextTo"/>
        <c:crossAx val="340362752"/>
        <c:crosses val="autoZero"/>
        <c:auto val="1"/>
        <c:lblAlgn val="ctr"/>
        <c:lblOffset val="100"/>
      </c:catAx>
      <c:valAx>
        <c:axId val="34036275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one"/>
        <c:crossAx val="34036121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 w="3175"/>
    <a:effectLst/>
  </c:sp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4.8913043478260878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6242688"/>
        <c:axId val="326244224"/>
      </c:radarChart>
      <c:catAx>
        <c:axId val="326242688"/>
        <c:scaling>
          <c:orientation val="minMax"/>
        </c:scaling>
        <c:axPos val="b"/>
        <c:majorGridlines/>
        <c:tickLblPos val="nextTo"/>
        <c:crossAx val="326244224"/>
        <c:crosses val="autoZero"/>
        <c:auto val="1"/>
        <c:lblAlgn val="ctr"/>
        <c:lblOffset val="100"/>
      </c:catAx>
      <c:valAx>
        <c:axId val="326244224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24268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1"/>
          <c:order val="0"/>
          <c:tx>
            <c:strRef>
              <c:f>'POL-PL'!$O$54</c:f>
              <c:strCache>
                <c:ptCount val="1"/>
                <c:pt idx="0">
                  <c:v>Stabilność wewnętrzna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dPt>
            <c:idx val="14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5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6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7"/>
            <c:spPr>
              <a:solidFill>
                <a:srgbClr val="2963A3"/>
              </a:solidFill>
              <a:ln w="25400">
                <a:noFill/>
              </a:ln>
            </c:spPr>
          </c:dPt>
          <c:dPt>
            <c:idx val="18"/>
            <c:spPr>
              <a:solidFill>
                <a:srgbClr val="2963A3"/>
              </a:solidFill>
              <a:ln w="25400">
                <a:noFill/>
              </a:ln>
            </c:spPr>
          </c:dPt>
          <c:dLbls>
            <c:dLbl>
              <c:idx val="2"/>
              <c:layout>
                <c:manualLayout>
                  <c:x val="0"/>
                  <c:y val="-2.3131665503837346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'POL-PL'!$O$61:$O$79</c:f>
              <c:numCache>
                <c:formatCode>General</c:formatCode>
                <c:ptCount val="19"/>
                <c:pt idx="0">
                  <c:v>0.11778550554829532</c:v>
                </c:pt>
                <c:pt idx="1">
                  <c:v>0.14293859401336628</c:v>
                </c:pt>
                <c:pt idx="2">
                  <c:v>0.13168611584922374</c:v>
                </c:pt>
                <c:pt idx="3">
                  <c:v>0.16520993677299503</c:v>
                </c:pt>
                <c:pt idx="4">
                  <c:v>0.24518635608715961</c:v>
                </c:pt>
                <c:pt idx="5">
                  <c:v>0.30686588271170662</c:v>
                </c:pt>
                <c:pt idx="6">
                  <c:v>0.25453971195959846</c:v>
                </c:pt>
                <c:pt idx="7">
                  <c:v>0.1993444560246006</c:v>
                </c:pt>
                <c:pt idx="8">
                  <c:v>0.19129262647725492</c:v>
                </c:pt>
                <c:pt idx="9">
                  <c:v>0.18999275494121542</c:v>
                </c:pt>
                <c:pt idx="10">
                  <c:v>0.17797772747015517</c:v>
                </c:pt>
                <c:pt idx="11">
                  <c:v>0.22655638194572136</c:v>
                </c:pt>
                <c:pt idx="12">
                  <c:v>0.30301090011589343</c:v>
                </c:pt>
                <c:pt idx="13">
                  <c:v>0.35307737807427642</c:v>
                </c:pt>
                <c:pt idx="14">
                  <c:v>0.39205117160299796</c:v>
                </c:pt>
                <c:pt idx="15">
                  <c:v>0.36855076129813719</c:v>
                </c:pt>
                <c:pt idx="16">
                  <c:v>0.37952953351291663</c:v>
                </c:pt>
                <c:pt idx="17">
                  <c:v>0.34903804472979305</c:v>
                </c:pt>
                <c:pt idx="18">
                  <c:v>0.34224185836950527</c:v>
                </c:pt>
              </c:numCache>
            </c:numRef>
          </c:val>
        </c:ser>
        <c:ser>
          <c:idx val="2"/>
          <c:order val="1"/>
          <c:tx>
            <c:strRef>
              <c:f>'POL-PL'!$P$54</c:f>
              <c:strCache>
                <c:ptCount val="1"/>
                <c:pt idx="0">
                  <c:v>Stabilność zewnętrzna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dPt>
            <c:idx val="7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1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2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3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14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5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6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7"/>
            <c:spPr>
              <a:solidFill>
                <a:srgbClr val="B6998C"/>
              </a:solidFill>
              <a:ln w="25400">
                <a:noFill/>
              </a:ln>
            </c:spPr>
          </c:dPt>
          <c:dPt>
            <c:idx val="18"/>
            <c:spPr>
              <a:solidFill>
                <a:srgbClr val="B6998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4.7333798465065404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3.120251973472179E-17"/>
                  <c:y val="1.1473886175620453E-2"/>
                </c:manualLayout>
              </c:layout>
              <c:dLblPos val="ctr"/>
              <c:showVal val="1"/>
            </c:dLbl>
            <c:numFmt formatCode="#,##0.00" sourceLinked="0"/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endParaRPr lang="pl-PL"/>
              </a:p>
            </c:txPr>
            <c:dLblPos val="inEnd"/>
            <c:showVal val="1"/>
          </c:dLbls>
          <c:cat>
            <c:strRef>
              <c:f>'POL-PL'!$A$61:$A$79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2016f</c:v>
                </c:pt>
                <c:pt idx="15">
                  <c:v>2017f</c:v>
                </c:pt>
                <c:pt idx="16">
                  <c:v>2018f</c:v>
                </c:pt>
                <c:pt idx="17">
                  <c:v>2019f</c:v>
                </c:pt>
                <c:pt idx="18">
                  <c:v>2020f</c:v>
                </c:pt>
              </c:strCache>
            </c:strRef>
          </c:cat>
          <c:val>
            <c:numRef>
              <c:f>'POL-PL'!$P$61:$P$79</c:f>
              <c:numCache>
                <c:formatCode>General</c:formatCode>
                <c:ptCount val="19"/>
                <c:pt idx="0">
                  <c:v>0.10885370926359589</c:v>
                </c:pt>
                <c:pt idx="1">
                  <c:v>0.13320431782386574</c:v>
                </c:pt>
                <c:pt idx="2">
                  <c:v>9.5828090617526188E-2</c:v>
                </c:pt>
                <c:pt idx="3">
                  <c:v>0.15471001905708542</c:v>
                </c:pt>
                <c:pt idx="4">
                  <c:v>0.15653731993568851</c:v>
                </c:pt>
                <c:pt idx="5">
                  <c:v>0.11372847014174725</c:v>
                </c:pt>
                <c:pt idx="6">
                  <c:v>7.8420822085310454E-2</c:v>
                </c:pt>
                <c:pt idx="7">
                  <c:v>0.11312213695730092</c:v>
                </c:pt>
                <c:pt idx="8">
                  <c:v>8.0205594999895283E-2</c:v>
                </c:pt>
                <c:pt idx="9">
                  <c:v>0.10749442356646907</c:v>
                </c:pt>
                <c:pt idx="10">
                  <c:v>0.12115272574743774</c:v>
                </c:pt>
                <c:pt idx="11">
                  <c:v>0.15634848767317683</c:v>
                </c:pt>
                <c:pt idx="12">
                  <c:v>0.17275310465809163</c:v>
                </c:pt>
                <c:pt idx="13">
                  <c:v>0.19631809678933079</c:v>
                </c:pt>
                <c:pt idx="14">
                  <c:v>0.16873690407402167</c:v>
                </c:pt>
                <c:pt idx="15">
                  <c:v>0.1583210457978475</c:v>
                </c:pt>
                <c:pt idx="16">
                  <c:v>0.15382139502254025</c:v>
                </c:pt>
                <c:pt idx="17">
                  <c:v>0.1301565650190725</c:v>
                </c:pt>
                <c:pt idx="18">
                  <c:v>0.13382294713228582</c:v>
                </c:pt>
              </c:numCache>
            </c:numRef>
          </c:val>
        </c:ser>
        <c:dLbls>
          <c:showVal val="1"/>
        </c:dLbls>
        <c:gapWidth val="45"/>
        <c:overlap val="100"/>
        <c:axId val="340566784"/>
        <c:axId val="340568320"/>
      </c:barChart>
      <c:catAx>
        <c:axId val="340566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200"/>
            </a:pPr>
            <a:endParaRPr lang="pl-PL"/>
          </a:p>
        </c:txPr>
        <c:crossAx val="340568320"/>
        <c:crosses val="autoZero"/>
        <c:auto val="1"/>
        <c:lblAlgn val="ctr"/>
        <c:lblOffset val="100"/>
      </c:catAx>
      <c:valAx>
        <c:axId val="340568320"/>
        <c:scaling>
          <c:orientation val="minMax"/>
          <c:max val="0.60000000000000064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/>
            </a:pPr>
            <a:endParaRPr lang="pl-PL"/>
          </a:p>
        </c:txPr>
        <c:crossAx val="3405667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400"/>
          </a:pPr>
          <a:endParaRPr lang="pl-PL"/>
        </a:p>
      </c:txPr>
    </c:legend>
    <c:plotVisOnly val="1"/>
  </c:chart>
  <c:spPr>
    <a:ln w="3175"/>
    <a:effectLst/>
  </c:spPr>
  <c:txPr>
    <a:bodyPr/>
    <a:lstStyle/>
    <a:p>
      <a:pPr>
        <a:defRPr sz="1150" b="0" i="0" u="none" strike="noStrike" baseline="0">
          <a:latin typeface="Arial"/>
          <a:ea typeface="Arial"/>
          <a:cs typeface="Arial"/>
        </a:defRPr>
      </a:pPr>
      <a:endParaRPr lang="pl-PL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PL!$B$30:$F$30</c:f>
              <c:numCache>
                <c:formatCode>0.0</c:formatCode>
                <c:ptCount val="5"/>
                <c:pt idx="0" formatCode="General">
                  <c:v>3.1200000000000045</c:v>
                </c:pt>
                <c:pt idx="1">
                  <c:v>4.7368421052631575</c:v>
                </c:pt>
                <c:pt idx="2">
                  <c:v>0.71428571428571386</c:v>
                </c:pt>
                <c:pt idx="3">
                  <c:v>5.5716076188629859</c:v>
                </c:pt>
                <c:pt idx="4">
                  <c:v>0.67008032175332244</c:v>
                </c:pt>
              </c:numCache>
            </c:numRef>
          </c:val>
        </c:ser>
        <c:axId val="326264704"/>
        <c:axId val="326266240"/>
      </c:radarChart>
      <c:catAx>
        <c:axId val="326264704"/>
        <c:scaling>
          <c:orientation val="minMax"/>
        </c:scaling>
        <c:axPos val="b"/>
        <c:majorGridlines/>
        <c:tickLblPos val="nextTo"/>
        <c:crossAx val="326266240"/>
        <c:crosses val="autoZero"/>
        <c:auto val="1"/>
        <c:lblAlgn val="ctr"/>
        <c:lblOffset val="100"/>
      </c:catAx>
      <c:valAx>
        <c:axId val="326266240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264704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marker"/>
        <c:ser>
          <c:idx val="0"/>
          <c:order val="0"/>
          <c:tx>
            <c:strRef>
              <c:f>PL!$A$37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4.5918367346938771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PL!$A$38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PL!$B$38:$F$38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4.8913043478260878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6290816"/>
        <c:axId val="326304896"/>
      </c:radarChart>
      <c:catAx>
        <c:axId val="326290816"/>
        <c:scaling>
          <c:orientation val="minMax"/>
        </c:scaling>
        <c:axPos val="b"/>
        <c:majorGridlines/>
        <c:tickLblPos val="nextTo"/>
        <c:crossAx val="326304896"/>
        <c:crosses val="autoZero"/>
        <c:auto val="1"/>
        <c:lblAlgn val="ctr"/>
        <c:lblOffset val="100"/>
      </c:catAx>
      <c:valAx>
        <c:axId val="326304896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29081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vBAEL!$B$36:$F$36</c:f>
              <c:numCache>
                <c:formatCode>0.0</c:formatCode>
                <c:ptCount val="5"/>
                <c:pt idx="0" formatCode="General">
                  <c:v>2.6399999999999979</c:v>
                </c:pt>
                <c:pt idx="1">
                  <c:v>3.7037037037037037</c:v>
                </c:pt>
                <c:pt idx="2">
                  <c:v>4</c:v>
                </c:pt>
                <c:pt idx="3">
                  <c:v>4.3303936682586697</c:v>
                </c:pt>
                <c:pt idx="4">
                  <c:v>2.2302120390924554</c:v>
                </c:pt>
              </c:numCache>
            </c:numRef>
          </c:val>
        </c:ser>
        <c:axId val="326534656"/>
        <c:axId val="326536192"/>
      </c:radarChart>
      <c:catAx>
        <c:axId val="326534656"/>
        <c:scaling>
          <c:orientation val="minMax"/>
        </c:scaling>
        <c:axPos val="b"/>
        <c:majorGridlines/>
        <c:tickLblPos val="nextTo"/>
        <c:crossAx val="326536192"/>
        <c:crosses val="autoZero"/>
        <c:auto val="1"/>
        <c:lblAlgn val="ctr"/>
        <c:lblOffset val="100"/>
      </c:catAx>
      <c:valAx>
        <c:axId val="32653619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534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vBAEL!$B$30:$F$30</c:f>
              <c:numCache>
                <c:formatCode>0.0</c:formatCode>
                <c:ptCount val="5"/>
                <c:pt idx="0" formatCode="General">
                  <c:v>3.1200000000000045</c:v>
                </c:pt>
                <c:pt idx="1">
                  <c:v>4.4776119402985071</c:v>
                </c:pt>
                <c:pt idx="2">
                  <c:v>0.71428571428571386</c:v>
                </c:pt>
                <c:pt idx="3">
                  <c:v>5.5716076188629859</c:v>
                </c:pt>
                <c:pt idx="4">
                  <c:v>0.67008032175332244</c:v>
                </c:pt>
              </c:numCache>
            </c:numRef>
          </c:val>
        </c:ser>
        <c:axId val="326371968"/>
        <c:axId val="326381952"/>
      </c:radarChart>
      <c:catAx>
        <c:axId val="326371968"/>
        <c:scaling>
          <c:orientation val="minMax"/>
        </c:scaling>
        <c:axPos val="b"/>
        <c:majorGridlines/>
        <c:tickLblPos val="nextTo"/>
        <c:crossAx val="326381952"/>
        <c:crosses val="autoZero"/>
        <c:auto val="1"/>
        <c:lblAlgn val="ctr"/>
        <c:lblOffset val="100"/>
      </c:catAx>
      <c:valAx>
        <c:axId val="326381952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371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radarChart>
        <c:radarStyle val="filled"/>
        <c:ser>
          <c:idx val="0"/>
          <c:order val="0"/>
          <c:tx>
            <c:strRef>
              <c:f>vBAEL!$A$37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3558C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vBAEL!$B$37:$F$37</c:f>
              <c:numCache>
                <c:formatCode>0.0</c:formatCode>
                <c:ptCount val="5"/>
                <c:pt idx="0" formatCode="General">
                  <c:v>2.8799999999999955</c:v>
                </c:pt>
                <c:pt idx="1">
                  <c:v>4.3478260869565215</c:v>
                </c:pt>
                <c:pt idx="2">
                  <c:v>4.9000000000000004</c:v>
                </c:pt>
                <c:pt idx="3">
                  <c:v>3.5714285714285716</c:v>
                </c:pt>
                <c:pt idx="4">
                  <c:v>5.625</c:v>
                </c:pt>
              </c:numCache>
            </c:numRef>
          </c:val>
        </c:ser>
        <c:ser>
          <c:idx val="1"/>
          <c:order val="1"/>
          <c:tx>
            <c:strRef>
              <c:f>vBAEL!$A$38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A8778"/>
            </a:solidFill>
            <a:ln w="25400">
              <a:noFill/>
            </a:ln>
          </c:spPr>
          <c:cat>
            <c:strRef>
              <c:f>vBAEL!$B$1:$F$1</c:f>
              <c:strCache>
                <c:ptCount val="5"/>
                <c:pt idx="0">
                  <c:v>GDP</c:v>
                </c:pt>
                <c:pt idx="1">
                  <c:v>U</c:v>
                </c:pt>
                <c:pt idx="2">
                  <c:v>CPI</c:v>
                </c:pt>
                <c:pt idx="3">
                  <c:v>GG_DEF(% of GDP)</c:v>
                </c:pt>
                <c:pt idx="4">
                  <c:v>CA(% of GDP)</c:v>
                </c:pt>
              </c:strCache>
            </c:strRef>
          </c:cat>
          <c:val>
            <c:numRef>
              <c:f>vBAEL!$B$38:$F$38</c:f>
              <c:numCache>
                <c:formatCode>0.0</c:formatCode>
                <c:ptCount val="5"/>
                <c:pt idx="0" formatCode="General">
                  <c:v>2.8000000000000003</c:v>
                </c:pt>
                <c:pt idx="1">
                  <c:v>5.1724137931034484</c:v>
                </c:pt>
                <c:pt idx="2">
                  <c:v>4.4000000000000004</c:v>
                </c:pt>
                <c:pt idx="3">
                  <c:v>3.4482758620689657</c:v>
                </c:pt>
                <c:pt idx="4">
                  <c:v>2.25</c:v>
                </c:pt>
              </c:numCache>
            </c:numRef>
          </c:val>
        </c:ser>
        <c:axId val="326410624"/>
        <c:axId val="326412160"/>
      </c:radarChart>
      <c:catAx>
        <c:axId val="326410624"/>
        <c:scaling>
          <c:orientation val="minMax"/>
        </c:scaling>
        <c:axPos val="b"/>
        <c:majorGridlines/>
        <c:tickLblPos val="nextTo"/>
        <c:crossAx val="326412160"/>
        <c:crosses val="autoZero"/>
        <c:auto val="1"/>
        <c:lblAlgn val="ctr"/>
        <c:lblOffset val="100"/>
      </c:catAx>
      <c:valAx>
        <c:axId val="326412160"/>
        <c:scaling>
          <c:orientation val="minMax"/>
        </c:scaling>
        <c:axPos val="l"/>
        <c:majorGridlines>
          <c:spPr>
            <a:ln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crossAx val="3264106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595312</xdr:colOff>
      <xdr:row>93</xdr:row>
      <xdr:rowOff>161243</xdr:rowOff>
    </xdr:from>
    <xdr:to>
      <xdr:col>15</xdr:col>
      <xdr:colOff>595312</xdr:colOff>
      <xdr:row>107</xdr:row>
      <xdr:rowOff>161244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595312</xdr:colOff>
      <xdr:row>108</xdr:row>
      <xdr:rowOff>166687</xdr:rowOff>
    </xdr:from>
    <xdr:to>
      <xdr:col>15</xdr:col>
      <xdr:colOff>595312</xdr:colOff>
      <xdr:row>122</xdr:row>
      <xdr:rowOff>166688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51026</xdr:colOff>
      <xdr:row>108</xdr:row>
      <xdr:rowOff>166687</xdr:rowOff>
    </xdr:from>
    <xdr:to>
      <xdr:col>22</xdr:col>
      <xdr:colOff>51026</xdr:colOff>
      <xdr:row>122</xdr:row>
      <xdr:rowOff>166688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353105</xdr:colOff>
      <xdr:row>93</xdr:row>
      <xdr:rowOff>80962</xdr:rowOff>
    </xdr:from>
    <xdr:to>
      <xdr:col>22</xdr:col>
      <xdr:colOff>353105</xdr:colOff>
      <xdr:row>107</xdr:row>
      <xdr:rowOff>80963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595312</xdr:colOff>
      <xdr:row>123</xdr:row>
      <xdr:rowOff>166687</xdr:rowOff>
    </xdr:from>
    <xdr:to>
      <xdr:col>15</xdr:col>
      <xdr:colOff>595312</xdr:colOff>
      <xdr:row>137</xdr:row>
      <xdr:rowOff>166688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51026</xdr:colOff>
      <xdr:row>123</xdr:row>
      <xdr:rowOff>166687</xdr:rowOff>
    </xdr:from>
    <xdr:to>
      <xdr:col>22</xdr:col>
      <xdr:colOff>51026</xdr:colOff>
      <xdr:row>137</xdr:row>
      <xdr:rowOff>166688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681902</xdr:colOff>
      <xdr:row>143</xdr:row>
      <xdr:rowOff>143925</xdr:rowOff>
    </xdr:from>
    <xdr:to>
      <xdr:col>15</xdr:col>
      <xdr:colOff>681902</xdr:colOff>
      <xdr:row>157</xdr:row>
      <xdr:rowOff>143926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681902</xdr:colOff>
      <xdr:row>158</xdr:row>
      <xdr:rowOff>149369</xdr:rowOff>
    </xdr:from>
    <xdr:to>
      <xdr:col>15</xdr:col>
      <xdr:colOff>681902</xdr:colOff>
      <xdr:row>172</xdr:row>
      <xdr:rowOff>149370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137616</xdr:colOff>
      <xdr:row>158</xdr:row>
      <xdr:rowOff>149369</xdr:rowOff>
    </xdr:from>
    <xdr:to>
      <xdr:col>22</xdr:col>
      <xdr:colOff>137616</xdr:colOff>
      <xdr:row>172</xdr:row>
      <xdr:rowOff>149370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439695</xdr:colOff>
      <xdr:row>143</xdr:row>
      <xdr:rowOff>63644</xdr:rowOff>
    </xdr:from>
    <xdr:to>
      <xdr:col>22</xdr:col>
      <xdr:colOff>439695</xdr:colOff>
      <xdr:row>157</xdr:row>
      <xdr:rowOff>63645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500063</xdr:colOff>
      <xdr:row>106</xdr:row>
      <xdr:rowOff>129454</xdr:rowOff>
    </xdr:from>
    <xdr:to>
      <xdr:col>8</xdr:col>
      <xdr:colOff>302636</xdr:colOff>
      <xdr:row>120</xdr:row>
      <xdr:rowOff>129455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520350</xdr:colOff>
      <xdr:row>106</xdr:row>
      <xdr:rowOff>129454</xdr:rowOff>
    </xdr:from>
    <xdr:to>
      <xdr:col>14</xdr:col>
      <xdr:colOff>641577</xdr:colOff>
      <xdr:row>120</xdr:row>
      <xdr:rowOff>129455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759120</xdr:colOff>
      <xdr:row>97</xdr:row>
      <xdr:rowOff>73881</xdr:rowOff>
    </xdr:from>
    <xdr:to>
      <xdr:col>32</xdr:col>
      <xdr:colOff>584029</xdr:colOff>
      <xdr:row>118</xdr:row>
      <xdr:rowOff>86581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637044</xdr:colOff>
      <xdr:row>83</xdr:row>
      <xdr:rowOff>166310</xdr:rowOff>
    </xdr:from>
    <xdr:to>
      <xdr:col>14</xdr:col>
      <xdr:colOff>209220</xdr:colOff>
      <xdr:row>104</xdr:row>
      <xdr:rowOff>179010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213311</xdr:colOff>
      <xdr:row>20</xdr:row>
      <xdr:rowOff>25773</xdr:rowOff>
    </xdr:from>
    <xdr:to>
      <xdr:col>19</xdr:col>
      <xdr:colOff>60911</xdr:colOff>
      <xdr:row>31</xdr:row>
      <xdr:rowOff>178173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302559</xdr:colOff>
      <xdr:row>39</xdr:row>
      <xdr:rowOff>190499</xdr:rowOff>
    </xdr:from>
    <xdr:to>
      <xdr:col>8</xdr:col>
      <xdr:colOff>222437</xdr:colOff>
      <xdr:row>51</xdr:row>
      <xdr:rowOff>152399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313765</xdr:colOff>
      <xdr:row>69</xdr:row>
      <xdr:rowOff>100853</xdr:rowOff>
    </xdr:from>
    <xdr:to>
      <xdr:col>9</xdr:col>
      <xdr:colOff>493059</xdr:colOff>
      <xdr:row>83</xdr:row>
      <xdr:rowOff>179295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13</xdr:col>
      <xdr:colOff>614643</xdr:colOff>
      <xdr:row>51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0.06623</cdr:x>
      <cdr:y>0.32595</cdr:y>
    </cdr:from>
    <cdr:to>
      <cdr:x>0.13681</cdr:x>
      <cdr:y>0.379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4633" y="130808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0.13119</cdr:x>
      <cdr:y>0.34205</cdr:y>
    </cdr:from>
    <cdr:to>
      <cdr:x>0.20177</cdr:x>
      <cdr:y>0.3951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53912" y="1372731"/>
          <a:ext cx="566999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0.20872</cdr:x>
      <cdr:y>0.3977</cdr:y>
    </cdr:from>
    <cdr:to>
      <cdr:x>0.27931</cdr:x>
      <cdr:y>0.45075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79457" y="1596062"/>
          <a:ext cx="601828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0.28043</cdr:x>
      <cdr:y>0.3606</cdr:y>
    </cdr:from>
    <cdr:to>
      <cdr:x>0.35102</cdr:x>
      <cdr:y>0.41365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90824" y="1447160"/>
          <a:ext cx="601827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0.35083</cdr:x>
      <cdr:y>0.35302</cdr:y>
    </cdr:from>
    <cdr:to>
      <cdr:x>0.42141</cdr:x>
      <cdr:y>0.40607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91030" y="141675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0.4203</cdr:x>
      <cdr:y>0.24093</cdr:y>
    </cdr:from>
    <cdr:to>
      <cdr:x>0.49088</cdr:x>
      <cdr:y>0.29399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83378" y="966888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0.49238</cdr:x>
      <cdr:y>0.11328</cdr:y>
    </cdr:from>
    <cdr:to>
      <cdr:x>0.56296</cdr:x>
      <cdr:y>0.16634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197910" y="454611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0.56446</cdr:x>
      <cdr:y>0.03351</cdr:y>
    </cdr:from>
    <cdr:to>
      <cdr:x>0.63505</cdr:x>
      <cdr:y>0.08656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2440" y="134470"/>
          <a:ext cx="601828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0.63035</cdr:x>
      <cdr:y>0.03192</cdr:y>
    </cdr:from>
    <cdr:to>
      <cdr:x>0.70093</cdr:x>
      <cdr:y>0.08497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63884" y="128086"/>
          <a:ext cx="566999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0.70639</cdr:x>
      <cdr:y>0.07559</cdr:y>
    </cdr:from>
    <cdr:to>
      <cdr:x>0.77697</cdr:x>
      <cdr:y>0.12865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022431" y="303340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0.52</a:t>
          </a:r>
        </a:p>
      </cdr:txBody>
    </cdr:sp>
  </cdr:relSizeAnchor>
  <cdr:relSizeAnchor xmlns:cdr="http://schemas.openxmlformats.org/drawingml/2006/chartDrawing">
    <cdr:from>
      <cdr:x>0.77622</cdr:x>
      <cdr:y>0.0696</cdr:y>
    </cdr:from>
    <cdr:to>
      <cdr:x>0.8468</cdr:x>
      <cdr:y>0.12266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617790" y="279332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0.84886</cdr:x>
      <cdr:y>0.14141</cdr:y>
    </cdr:from>
    <cdr:to>
      <cdr:x>0.91944</cdr:x>
      <cdr:y>0.19446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237122" y="567488"/>
          <a:ext cx="601742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0.47</a:t>
          </a:r>
        </a:p>
      </cdr:txBody>
    </cdr:sp>
  </cdr:relSizeAnchor>
  <cdr:relSizeAnchor xmlns:cdr="http://schemas.openxmlformats.org/drawingml/2006/chartDrawing">
    <cdr:from>
      <cdr:x>0.917</cdr:x>
      <cdr:y>0.12286</cdr:y>
    </cdr:from>
    <cdr:to>
      <cdr:x>0.98758</cdr:x>
      <cdr:y>0.17591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818072" y="493069"/>
          <a:ext cx="60174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107</xdr:row>
      <xdr:rowOff>129454</xdr:rowOff>
    </xdr:from>
    <xdr:to>
      <xdr:col>7</xdr:col>
      <xdr:colOff>479529</xdr:colOff>
      <xdr:row>121</xdr:row>
      <xdr:rowOff>129455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54305</xdr:colOff>
      <xdr:row>107</xdr:row>
      <xdr:rowOff>129454</xdr:rowOff>
    </xdr:from>
    <xdr:to>
      <xdr:col>14</xdr:col>
      <xdr:colOff>165327</xdr:colOff>
      <xdr:row>121</xdr:row>
      <xdr:rowOff>129455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756107</xdr:colOff>
      <xdr:row>85</xdr:row>
      <xdr:rowOff>47248</xdr:rowOff>
    </xdr:from>
    <xdr:to>
      <xdr:col>12</xdr:col>
      <xdr:colOff>328283</xdr:colOff>
      <xdr:row>106</xdr:row>
      <xdr:rowOff>59948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123</xdr:row>
      <xdr:rowOff>0</xdr:rowOff>
    </xdr:from>
    <xdr:to>
      <xdr:col>14</xdr:col>
      <xdr:colOff>111022</xdr:colOff>
      <xdr:row>137</xdr:row>
      <xdr:rowOff>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85</xdr:row>
      <xdr:rowOff>0</xdr:rowOff>
    </xdr:from>
    <xdr:to>
      <xdr:col>24</xdr:col>
      <xdr:colOff>116462</xdr:colOff>
      <xdr:row>106</xdr:row>
      <xdr:rowOff>12700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0.06623</cdr:x>
      <cdr:y>0.32595</cdr:y>
    </cdr:from>
    <cdr:to>
      <cdr:x>0.13681</cdr:x>
      <cdr:y>0.379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4633" y="130808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0.13119</cdr:x>
      <cdr:y>0.34205</cdr:y>
    </cdr:from>
    <cdr:to>
      <cdr:x>0.20177</cdr:x>
      <cdr:y>0.3951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53912" y="1372731"/>
          <a:ext cx="566999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0.20872</cdr:x>
      <cdr:y>0.3977</cdr:y>
    </cdr:from>
    <cdr:to>
      <cdr:x>0.27931</cdr:x>
      <cdr:y>0.45075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79457" y="1596062"/>
          <a:ext cx="601828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0.28043</cdr:x>
      <cdr:y>0.3606</cdr:y>
    </cdr:from>
    <cdr:to>
      <cdr:x>0.35102</cdr:x>
      <cdr:y>0.41365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90824" y="1447160"/>
          <a:ext cx="601827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0.35083</cdr:x>
      <cdr:y>0.35302</cdr:y>
    </cdr:from>
    <cdr:to>
      <cdr:x>0.42141</cdr:x>
      <cdr:y>0.40607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91030" y="141675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0.4203</cdr:x>
      <cdr:y>0.24093</cdr:y>
    </cdr:from>
    <cdr:to>
      <cdr:x>0.49088</cdr:x>
      <cdr:y>0.29399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83378" y="966888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0.49238</cdr:x>
      <cdr:y>0.11328</cdr:y>
    </cdr:from>
    <cdr:to>
      <cdr:x>0.56296</cdr:x>
      <cdr:y>0.16634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197910" y="454611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0.56446</cdr:x>
      <cdr:y>0.03351</cdr:y>
    </cdr:from>
    <cdr:to>
      <cdr:x>0.63505</cdr:x>
      <cdr:y>0.08656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2440" y="134470"/>
          <a:ext cx="601828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0.63035</cdr:x>
      <cdr:y>0.03192</cdr:y>
    </cdr:from>
    <cdr:to>
      <cdr:x>0.70093</cdr:x>
      <cdr:y>0.08497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63884" y="128086"/>
          <a:ext cx="566999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0.70639</cdr:x>
      <cdr:y>0.07559</cdr:y>
    </cdr:from>
    <cdr:to>
      <cdr:x>0.77697</cdr:x>
      <cdr:y>0.12865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022431" y="303340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0.52</a:t>
          </a:r>
        </a:p>
      </cdr:txBody>
    </cdr:sp>
  </cdr:relSizeAnchor>
  <cdr:relSizeAnchor xmlns:cdr="http://schemas.openxmlformats.org/drawingml/2006/chartDrawing">
    <cdr:from>
      <cdr:x>0.77622</cdr:x>
      <cdr:y>0.0696</cdr:y>
    </cdr:from>
    <cdr:to>
      <cdr:x>0.8468</cdr:x>
      <cdr:y>0.12266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617790" y="279332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0.84886</cdr:x>
      <cdr:y>0.12785</cdr:y>
    </cdr:from>
    <cdr:to>
      <cdr:x>0.91944</cdr:x>
      <cdr:y>0.1809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214004" y="513078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0.917</cdr:x>
      <cdr:y>0.12286</cdr:y>
    </cdr:from>
    <cdr:to>
      <cdr:x>0.98758</cdr:x>
      <cdr:y>0.17591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818072" y="493069"/>
          <a:ext cx="60174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0.34709</cdr:x>
      <cdr:y>0.32595</cdr:y>
    </cdr:from>
    <cdr:to>
      <cdr:x>0.41767</cdr:x>
      <cdr:y>0.379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49706" y="1308103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0.39754</cdr:x>
      <cdr:y>0.3588</cdr:y>
    </cdr:from>
    <cdr:to>
      <cdr:x>0.46812</cdr:x>
      <cdr:y>0.41185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78501" y="143995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0.44475</cdr:x>
      <cdr:y>0.41166</cdr:y>
    </cdr:from>
    <cdr:to>
      <cdr:x>0.51534</cdr:x>
      <cdr:y>0.46471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79652" y="1652079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0.49272</cdr:x>
      <cdr:y>0.37456</cdr:y>
    </cdr:from>
    <cdr:to>
      <cdr:x>0.56331</cdr:x>
      <cdr:y>0.42761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87371" y="1503190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0.54334</cdr:x>
      <cdr:y>0.37257</cdr:y>
    </cdr:from>
    <cdr:to>
      <cdr:x>0.61392</cdr:x>
      <cdr:y>0.42562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17574" y="149518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0.58908</cdr:x>
      <cdr:y>0.25768</cdr:y>
    </cdr:from>
    <cdr:to>
      <cdr:x>0.65966</cdr:x>
      <cdr:y>0.31074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06257" y="1034136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0.63742</cdr:x>
      <cdr:y>0.13562</cdr:y>
    </cdr:from>
    <cdr:to>
      <cdr:x>0.708</cdr:x>
      <cdr:y>0.18868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17120" y="544262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0.68972</cdr:x>
      <cdr:y>0.03909</cdr:y>
    </cdr:from>
    <cdr:to>
      <cdr:x>0.76031</cdr:x>
      <cdr:y>0.09214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861600" y="156894"/>
          <a:ext cx="599906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0.73715</cdr:x>
      <cdr:y>0.02354</cdr:y>
    </cdr:from>
    <cdr:to>
      <cdr:x>0.80773</cdr:x>
      <cdr:y>0.07659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64682" y="94484"/>
          <a:ext cx="599821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0.56</a:t>
          </a:r>
        </a:p>
      </cdr:txBody>
    </cdr:sp>
  </cdr:relSizeAnchor>
  <cdr:relSizeAnchor xmlns:cdr="http://schemas.openxmlformats.org/drawingml/2006/chartDrawing">
    <cdr:from>
      <cdr:x>0.78814</cdr:x>
      <cdr:y>0.07001</cdr:y>
    </cdr:from>
    <cdr:to>
      <cdr:x>0.85872</cdr:x>
      <cdr:y>0.12307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697994" y="280945"/>
          <a:ext cx="599821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0.83556</cdr:x>
      <cdr:y>0.06122</cdr:y>
    </cdr:from>
    <cdr:to>
      <cdr:x>0.90614</cdr:x>
      <cdr:y>0.11428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100940" y="245701"/>
          <a:ext cx="59982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0.88182</cdr:x>
      <cdr:y>0.13024</cdr:y>
    </cdr:from>
    <cdr:to>
      <cdr:x>0.9524</cdr:x>
      <cdr:y>0.18329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494152" y="522683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0.92942</cdr:x>
      <cdr:y>0.13403</cdr:y>
    </cdr:from>
    <cdr:to>
      <cdr:x>1</cdr:x>
      <cdr:y>0.18708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943465" y="537885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0.25053</cdr:x>
      <cdr:y>0.23176</cdr:y>
    </cdr:from>
    <cdr:to>
      <cdr:x>0.32111</cdr:x>
      <cdr:y>0.28481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129117" y="930088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0.40</a:t>
          </a:r>
        </a:p>
      </cdr:txBody>
    </cdr:sp>
  </cdr:relSizeAnchor>
  <cdr:relSizeAnchor xmlns:cdr="http://schemas.openxmlformats.org/drawingml/2006/chartDrawing">
    <cdr:from>
      <cdr:x>0.29932</cdr:x>
      <cdr:y>0.20942</cdr:y>
    </cdr:from>
    <cdr:to>
      <cdr:x>0.3699</cdr:x>
      <cdr:y>0.26247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2543735" y="84044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0.42</a:t>
          </a:r>
        </a:p>
      </cdr:txBody>
    </cdr:sp>
  </cdr:relSizeAnchor>
  <cdr:relSizeAnchor xmlns:cdr="http://schemas.openxmlformats.org/drawingml/2006/chartDrawing">
    <cdr:from>
      <cdr:x>0.20306</cdr:x>
      <cdr:y>0.33786</cdr:y>
    </cdr:from>
    <cdr:to>
      <cdr:x>0.27364</cdr:x>
      <cdr:y>0.39091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725706" y="1355912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0.32</a:t>
          </a:r>
        </a:p>
      </cdr:txBody>
    </cdr:sp>
  </cdr:relSizeAnchor>
  <cdr:relSizeAnchor xmlns:cdr="http://schemas.openxmlformats.org/drawingml/2006/chartDrawing">
    <cdr:from>
      <cdr:x>0.15295</cdr:x>
      <cdr:y>0.46072</cdr:y>
    </cdr:from>
    <cdr:to>
      <cdr:x>0.22354</cdr:x>
      <cdr:y>0.51377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299882" y="184897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  <cdr:relSizeAnchor xmlns:cdr="http://schemas.openxmlformats.org/drawingml/2006/chartDrawing">
    <cdr:from>
      <cdr:x>0.10285</cdr:x>
      <cdr:y>0.3965</cdr:y>
    </cdr:from>
    <cdr:to>
      <cdr:x>0.17343</cdr:x>
      <cdr:y>0.44955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874059" y="1591235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0.28</a:t>
          </a:r>
        </a:p>
      </cdr:txBody>
    </cdr:sp>
  </cdr:relSizeAnchor>
  <cdr:relSizeAnchor xmlns:cdr="http://schemas.openxmlformats.org/drawingml/2006/chartDrawing">
    <cdr:from>
      <cdr:x>0.05406</cdr:x>
      <cdr:y>0.46631</cdr:y>
    </cdr:from>
    <cdr:to>
      <cdr:x>0.12464</cdr:x>
      <cdr:y>0.51936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59441" y="1871382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681902</xdr:colOff>
      <xdr:row>139</xdr:row>
      <xdr:rowOff>143925</xdr:rowOff>
    </xdr:from>
    <xdr:to>
      <xdr:col>15</xdr:col>
      <xdr:colOff>681902</xdr:colOff>
      <xdr:row>153</xdr:row>
      <xdr:rowOff>143926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681902</xdr:colOff>
      <xdr:row>154</xdr:row>
      <xdr:rowOff>149369</xdr:rowOff>
    </xdr:from>
    <xdr:to>
      <xdr:col>15</xdr:col>
      <xdr:colOff>681902</xdr:colOff>
      <xdr:row>168</xdr:row>
      <xdr:rowOff>149370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137616</xdr:colOff>
      <xdr:row>154</xdr:row>
      <xdr:rowOff>149369</xdr:rowOff>
    </xdr:from>
    <xdr:to>
      <xdr:col>22</xdr:col>
      <xdr:colOff>137616</xdr:colOff>
      <xdr:row>168</xdr:row>
      <xdr:rowOff>149370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439695</xdr:colOff>
      <xdr:row>139</xdr:row>
      <xdr:rowOff>63644</xdr:rowOff>
    </xdr:from>
    <xdr:to>
      <xdr:col>22</xdr:col>
      <xdr:colOff>439695</xdr:colOff>
      <xdr:row>153</xdr:row>
      <xdr:rowOff>63645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335540</xdr:colOff>
      <xdr:row>85</xdr:row>
      <xdr:rowOff>184006</xdr:rowOff>
    </xdr:from>
    <xdr:to>
      <xdr:col>15</xdr:col>
      <xdr:colOff>335540</xdr:colOff>
      <xdr:row>99</xdr:row>
      <xdr:rowOff>184007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553254</xdr:colOff>
      <xdr:row>85</xdr:row>
      <xdr:rowOff>184006</xdr:rowOff>
    </xdr:from>
    <xdr:to>
      <xdr:col>21</xdr:col>
      <xdr:colOff>553254</xdr:colOff>
      <xdr:row>99</xdr:row>
      <xdr:rowOff>184007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759120</xdr:colOff>
      <xdr:row>93</xdr:row>
      <xdr:rowOff>73881</xdr:rowOff>
    </xdr:from>
    <xdr:to>
      <xdr:col>32</xdr:col>
      <xdr:colOff>584029</xdr:colOff>
      <xdr:row>114</xdr:row>
      <xdr:rowOff>86581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320879</xdr:colOff>
      <xdr:row>61</xdr:row>
      <xdr:rowOff>132694</xdr:rowOff>
    </xdr:from>
    <xdr:to>
      <xdr:col>15</xdr:col>
      <xdr:colOff>543797</xdr:colOff>
      <xdr:row>82</xdr:row>
      <xdr:rowOff>145394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0.07113</cdr:x>
      <cdr:y>0.52818</cdr:y>
    </cdr:from>
    <cdr:to>
      <cdr:x>0.14171</cdr:x>
      <cdr:y>0.58123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0766" y="2119688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0.15</a:t>
          </a:r>
        </a:p>
      </cdr:txBody>
    </cdr:sp>
  </cdr:relSizeAnchor>
  <cdr:relSizeAnchor xmlns:cdr="http://schemas.openxmlformats.org/drawingml/2006/chartDrawing">
    <cdr:from>
      <cdr:x>0.13966</cdr:x>
      <cdr:y>0.60313</cdr:y>
    </cdr:from>
    <cdr:to>
      <cdr:x>0.21024</cdr:x>
      <cdr:y>0.65618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42146" y="2420470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0.10</a:t>
          </a:r>
        </a:p>
      </cdr:txBody>
    </cdr:sp>
  </cdr:relSizeAnchor>
  <cdr:relSizeAnchor xmlns:cdr="http://schemas.openxmlformats.org/drawingml/2006/chartDrawing">
    <cdr:from>
      <cdr:x>0.21024</cdr:x>
      <cdr:y>0.58917</cdr:y>
    </cdr:from>
    <cdr:to>
      <cdr:x>0.28083</cdr:x>
      <cdr:y>0.64222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68824" y="2364441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0.11</a:t>
          </a:r>
        </a:p>
      </cdr:txBody>
    </cdr:sp>
  </cdr:relSizeAnchor>
  <cdr:relSizeAnchor xmlns:cdr="http://schemas.openxmlformats.org/drawingml/2006/chartDrawing">
    <cdr:from>
      <cdr:x>0.27932</cdr:x>
      <cdr:y>0.56404</cdr:y>
    </cdr:from>
    <cdr:to>
      <cdr:x>0.34991</cdr:x>
      <cdr:y>0.61709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84294" y="2263587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0.12</a:t>
          </a:r>
        </a:p>
      </cdr:txBody>
    </cdr:sp>
  </cdr:relSizeAnchor>
  <cdr:relSizeAnchor xmlns:cdr="http://schemas.openxmlformats.org/drawingml/2006/chartDrawing">
    <cdr:from>
      <cdr:x>0.35141</cdr:x>
      <cdr:y>0.6143</cdr:y>
    </cdr:from>
    <cdr:to>
      <cdr:x>0.42199</cdr:x>
      <cdr:y>0.66735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22176" y="2465295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0.09</a:t>
          </a:r>
        </a:p>
      </cdr:txBody>
    </cdr:sp>
  </cdr:relSizeAnchor>
  <cdr:relSizeAnchor xmlns:cdr="http://schemas.openxmlformats.org/drawingml/2006/chartDrawing">
    <cdr:from>
      <cdr:x>0.41899</cdr:x>
      <cdr:y>0.40208</cdr:y>
    </cdr:from>
    <cdr:to>
      <cdr:x>0.48957</cdr:x>
      <cdr:y>0.45514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26441" y="1613647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0.22</a:t>
          </a:r>
        </a:p>
      </cdr:txBody>
    </cdr:sp>
  </cdr:relSizeAnchor>
  <cdr:relSizeAnchor xmlns:cdr="http://schemas.openxmlformats.org/drawingml/2006/chartDrawing">
    <cdr:from>
      <cdr:x>0.49107</cdr:x>
      <cdr:y>0.2513</cdr:y>
    </cdr:from>
    <cdr:to>
      <cdr:x>0.56165</cdr:x>
      <cdr:y>0.30436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664323" y="1008530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0.32</a:t>
          </a:r>
        </a:p>
      </cdr:txBody>
    </cdr:sp>
  </cdr:relSizeAnchor>
  <cdr:relSizeAnchor xmlns:cdr="http://schemas.openxmlformats.org/drawingml/2006/chartDrawing">
    <cdr:from>
      <cdr:x>0.56315</cdr:x>
      <cdr:y>0</cdr:y>
    </cdr:from>
    <cdr:to>
      <cdr:x>0.63374</cdr:x>
      <cdr:y>0.05305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02206" y="0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0.49</a:t>
          </a:r>
        </a:p>
      </cdr:txBody>
    </cdr:sp>
  </cdr:relSizeAnchor>
  <cdr:relSizeAnchor xmlns:cdr="http://schemas.openxmlformats.org/drawingml/2006/chartDrawing">
    <cdr:from>
      <cdr:x>0.63374</cdr:x>
      <cdr:y>0.16754</cdr:y>
    </cdr:from>
    <cdr:to>
      <cdr:x>0.70432</cdr:x>
      <cdr:y>0.22059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728883" y="672354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0.37</a:t>
          </a:r>
        </a:p>
      </cdr:txBody>
    </cdr:sp>
  </cdr:relSizeAnchor>
  <cdr:relSizeAnchor xmlns:cdr="http://schemas.openxmlformats.org/drawingml/2006/chartDrawing">
    <cdr:from>
      <cdr:x>0.70282</cdr:x>
      <cdr:y>0.30156</cdr:y>
    </cdr:from>
    <cdr:to>
      <cdr:x>0.7734</cdr:x>
      <cdr:y>0.35462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5244353" y="1210236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0.29</a:t>
          </a:r>
        </a:p>
      </cdr:txBody>
    </cdr:sp>
  </cdr:relSizeAnchor>
  <cdr:relSizeAnchor xmlns:cdr="http://schemas.openxmlformats.org/drawingml/2006/chartDrawing">
    <cdr:from>
      <cdr:x>0.7719</cdr:x>
      <cdr:y>0.18987</cdr:y>
    </cdr:from>
    <cdr:to>
      <cdr:x>0.84248</cdr:x>
      <cdr:y>0.24293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59823" y="762000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0.36</a:t>
          </a:r>
        </a:p>
      </cdr:txBody>
    </cdr:sp>
  </cdr:relSizeAnchor>
  <cdr:relSizeAnchor xmlns:cdr="http://schemas.openxmlformats.org/drawingml/2006/chartDrawing">
    <cdr:from>
      <cdr:x>0.84398</cdr:x>
      <cdr:y>0.18429</cdr:y>
    </cdr:from>
    <cdr:to>
      <cdr:x>0.91456</cdr:x>
      <cdr:y>0.23734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297706" y="739588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0.36</a:t>
          </a:r>
        </a:p>
      </cdr:txBody>
    </cdr:sp>
  </cdr:relSizeAnchor>
  <cdr:relSizeAnchor xmlns:cdr="http://schemas.openxmlformats.org/drawingml/2006/chartDrawing">
    <cdr:from>
      <cdr:x>0.91306</cdr:x>
      <cdr:y>0.08377</cdr:y>
    </cdr:from>
    <cdr:to>
      <cdr:x>0.98364</cdr:x>
      <cdr:y>0.13682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813177" y="336178"/>
          <a:ext cx="52667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107</xdr:row>
      <xdr:rowOff>129454</xdr:rowOff>
    </xdr:from>
    <xdr:to>
      <xdr:col>7</xdr:col>
      <xdr:colOff>479528</xdr:colOff>
      <xdr:row>121</xdr:row>
      <xdr:rowOff>129455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54305</xdr:colOff>
      <xdr:row>107</xdr:row>
      <xdr:rowOff>129454</xdr:rowOff>
    </xdr:from>
    <xdr:to>
      <xdr:col>14</xdr:col>
      <xdr:colOff>165327</xdr:colOff>
      <xdr:row>121</xdr:row>
      <xdr:rowOff>129455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756107</xdr:colOff>
      <xdr:row>85</xdr:row>
      <xdr:rowOff>47248</xdr:rowOff>
    </xdr:from>
    <xdr:to>
      <xdr:col>12</xdr:col>
      <xdr:colOff>328283</xdr:colOff>
      <xdr:row>106</xdr:row>
      <xdr:rowOff>59948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537881</xdr:colOff>
      <xdr:row>123</xdr:row>
      <xdr:rowOff>22410</xdr:rowOff>
    </xdr:from>
    <xdr:to>
      <xdr:col>7</xdr:col>
      <xdr:colOff>492021</xdr:colOff>
      <xdr:row>137</xdr:row>
      <xdr:rowOff>22411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85</xdr:row>
      <xdr:rowOff>0</xdr:rowOff>
    </xdr:from>
    <xdr:to>
      <xdr:col>24</xdr:col>
      <xdr:colOff>116462</xdr:colOff>
      <xdr:row>106</xdr:row>
      <xdr:rowOff>12700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0.06623</cdr:x>
      <cdr:y>0.32595</cdr:y>
    </cdr:from>
    <cdr:to>
      <cdr:x>0.13681</cdr:x>
      <cdr:y>0.379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4633" y="130808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0.13119</cdr:x>
      <cdr:y>0.34205</cdr:y>
    </cdr:from>
    <cdr:to>
      <cdr:x>0.20177</cdr:x>
      <cdr:y>0.3951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53912" y="1372731"/>
          <a:ext cx="566999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0.20872</cdr:x>
      <cdr:y>0.3977</cdr:y>
    </cdr:from>
    <cdr:to>
      <cdr:x>0.27931</cdr:x>
      <cdr:y>0.45075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79457" y="1596062"/>
          <a:ext cx="601828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0.28043</cdr:x>
      <cdr:y>0.3606</cdr:y>
    </cdr:from>
    <cdr:to>
      <cdr:x>0.35102</cdr:x>
      <cdr:y>0.41365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90824" y="1447160"/>
          <a:ext cx="601827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0.35083</cdr:x>
      <cdr:y>0.35302</cdr:y>
    </cdr:from>
    <cdr:to>
      <cdr:x>0.42141</cdr:x>
      <cdr:y>0.40607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91030" y="1416754"/>
          <a:ext cx="601743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0.4203</cdr:x>
      <cdr:y>0.24093</cdr:y>
    </cdr:from>
    <cdr:to>
      <cdr:x>0.49088</cdr:x>
      <cdr:y>0.29399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83378" y="966888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0.49238</cdr:x>
      <cdr:y>0.11328</cdr:y>
    </cdr:from>
    <cdr:to>
      <cdr:x>0.56296</cdr:x>
      <cdr:y>0.16634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197910" y="454611"/>
          <a:ext cx="60174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0.56446</cdr:x>
      <cdr:y>0.03351</cdr:y>
    </cdr:from>
    <cdr:to>
      <cdr:x>0.63505</cdr:x>
      <cdr:y>0.08656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2440" y="134470"/>
          <a:ext cx="601828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0.63035</cdr:x>
      <cdr:y>0.03192</cdr:y>
    </cdr:from>
    <cdr:to>
      <cdr:x>0.70093</cdr:x>
      <cdr:y>0.08497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63884" y="128086"/>
          <a:ext cx="566999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0.70639</cdr:x>
      <cdr:y>0.07559</cdr:y>
    </cdr:from>
    <cdr:to>
      <cdr:x>0.77697</cdr:x>
      <cdr:y>0.12865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022431" y="303340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0.52</a:t>
          </a:r>
        </a:p>
      </cdr:txBody>
    </cdr:sp>
  </cdr:relSizeAnchor>
  <cdr:relSizeAnchor xmlns:cdr="http://schemas.openxmlformats.org/drawingml/2006/chartDrawing">
    <cdr:from>
      <cdr:x>0.77622</cdr:x>
      <cdr:y>0.0696</cdr:y>
    </cdr:from>
    <cdr:to>
      <cdr:x>0.8468</cdr:x>
      <cdr:y>0.12266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617790" y="279332"/>
          <a:ext cx="601742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0.84886</cdr:x>
      <cdr:y>0.12785</cdr:y>
    </cdr:from>
    <cdr:to>
      <cdr:x>0.91944</cdr:x>
      <cdr:y>0.1809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214004" y="513078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0.917</cdr:x>
      <cdr:y>0.12286</cdr:y>
    </cdr:from>
    <cdr:to>
      <cdr:x>0.98758</cdr:x>
      <cdr:y>0.17591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818072" y="493069"/>
          <a:ext cx="60174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0.34709</cdr:x>
      <cdr:y>0.32595</cdr:y>
    </cdr:from>
    <cdr:to>
      <cdr:x>0.41767</cdr:x>
      <cdr:y>0.379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49706" y="1308103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0.39754</cdr:x>
      <cdr:y>0.3588</cdr:y>
    </cdr:from>
    <cdr:to>
      <cdr:x>0.46812</cdr:x>
      <cdr:y>0.41185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78501" y="143995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0.44475</cdr:x>
      <cdr:y>0.41166</cdr:y>
    </cdr:from>
    <cdr:to>
      <cdr:x>0.51534</cdr:x>
      <cdr:y>0.46471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79652" y="1652079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0.49272</cdr:x>
      <cdr:y>0.37456</cdr:y>
    </cdr:from>
    <cdr:to>
      <cdr:x>0.56331</cdr:x>
      <cdr:y>0.42761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87371" y="1503190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0.54334</cdr:x>
      <cdr:y>0.37257</cdr:y>
    </cdr:from>
    <cdr:to>
      <cdr:x>0.61392</cdr:x>
      <cdr:y>0.42562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17574" y="149518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0.58908</cdr:x>
      <cdr:y>0.25768</cdr:y>
    </cdr:from>
    <cdr:to>
      <cdr:x>0.65966</cdr:x>
      <cdr:y>0.31074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06257" y="1034136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0.63742</cdr:x>
      <cdr:y>0.13562</cdr:y>
    </cdr:from>
    <cdr:to>
      <cdr:x>0.708</cdr:x>
      <cdr:y>0.18868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17120" y="544262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0.68972</cdr:x>
      <cdr:y>0.03909</cdr:y>
    </cdr:from>
    <cdr:to>
      <cdr:x>0.76031</cdr:x>
      <cdr:y>0.09214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861600" y="156894"/>
          <a:ext cx="599906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0.73715</cdr:x>
      <cdr:y>0.02354</cdr:y>
    </cdr:from>
    <cdr:to>
      <cdr:x>0.80773</cdr:x>
      <cdr:y>0.07659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64682" y="94484"/>
          <a:ext cx="599821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0.56</a:t>
          </a:r>
        </a:p>
      </cdr:txBody>
    </cdr:sp>
  </cdr:relSizeAnchor>
  <cdr:relSizeAnchor xmlns:cdr="http://schemas.openxmlformats.org/drawingml/2006/chartDrawing">
    <cdr:from>
      <cdr:x>0.78814</cdr:x>
      <cdr:y>0.07001</cdr:y>
    </cdr:from>
    <cdr:to>
      <cdr:x>0.85872</cdr:x>
      <cdr:y>0.12307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697994" y="280945"/>
          <a:ext cx="599821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0.83556</cdr:x>
      <cdr:y>0.06122</cdr:y>
    </cdr:from>
    <cdr:to>
      <cdr:x>0.90614</cdr:x>
      <cdr:y>0.11428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100940" y="245701"/>
          <a:ext cx="59982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0.88182</cdr:x>
      <cdr:y>0.13024</cdr:y>
    </cdr:from>
    <cdr:to>
      <cdr:x>0.9524</cdr:x>
      <cdr:y>0.18329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494152" y="522683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0.92942</cdr:x>
      <cdr:y>0.13403</cdr:y>
    </cdr:from>
    <cdr:to>
      <cdr:x>1</cdr:x>
      <cdr:y>0.18708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943465" y="537885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0.25053</cdr:x>
      <cdr:y>0.23176</cdr:y>
    </cdr:from>
    <cdr:to>
      <cdr:x>0.32111</cdr:x>
      <cdr:y>0.28481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129117" y="930088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0.40</a:t>
          </a:r>
        </a:p>
      </cdr:txBody>
    </cdr:sp>
  </cdr:relSizeAnchor>
  <cdr:relSizeAnchor xmlns:cdr="http://schemas.openxmlformats.org/drawingml/2006/chartDrawing">
    <cdr:from>
      <cdr:x>0.29932</cdr:x>
      <cdr:y>0.20942</cdr:y>
    </cdr:from>
    <cdr:to>
      <cdr:x>0.3699</cdr:x>
      <cdr:y>0.26247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2543735" y="84044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0.42</a:t>
          </a:r>
        </a:p>
      </cdr:txBody>
    </cdr:sp>
  </cdr:relSizeAnchor>
  <cdr:relSizeAnchor xmlns:cdr="http://schemas.openxmlformats.org/drawingml/2006/chartDrawing">
    <cdr:from>
      <cdr:x>0.20306</cdr:x>
      <cdr:y>0.33786</cdr:y>
    </cdr:from>
    <cdr:to>
      <cdr:x>0.27364</cdr:x>
      <cdr:y>0.39091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725706" y="1355912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0.32</a:t>
          </a:r>
        </a:p>
      </cdr:txBody>
    </cdr:sp>
  </cdr:relSizeAnchor>
  <cdr:relSizeAnchor xmlns:cdr="http://schemas.openxmlformats.org/drawingml/2006/chartDrawing">
    <cdr:from>
      <cdr:x>0.15295</cdr:x>
      <cdr:y>0.46072</cdr:y>
    </cdr:from>
    <cdr:to>
      <cdr:x>0.22354</cdr:x>
      <cdr:y>0.51377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299882" y="184897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  <cdr:relSizeAnchor xmlns:cdr="http://schemas.openxmlformats.org/drawingml/2006/chartDrawing">
    <cdr:from>
      <cdr:x>0.10285</cdr:x>
      <cdr:y>0.3965</cdr:y>
    </cdr:from>
    <cdr:to>
      <cdr:x>0.17343</cdr:x>
      <cdr:y>0.44955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874059" y="1591235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0.28</a:t>
          </a:r>
        </a:p>
      </cdr:txBody>
    </cdr:sp>
  </cdr:relSizeAnchor>
  <cdr:relSizeAnchor xmlns:cdr="http://schemas.openxmlformats.org/drawingml/2006/chartDrawing">
    <cdr:from>
      <cdr:x>0.05406</cdr:x>
      <cdr:y>0.46631</cdr:y>
    </cdr:from>
    <cdr:to>
      <cdr:x>0.12464</cdr:x>
      <cdr:y>0.51936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59441" y="1871382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519874</xdr:colOff>
      <xdr:row>22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7</xdr:col>
      <xdr:colOff>367471</xdr:colOff>
      <xdr:row>37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39</xdr:row>
      <xdr:rowOff>0</xdr:rowOff>
    </xdr:from>
    <xdr:to>
      <xdr:col>7</xdr:col>
      <xdr:colOff>368758</xdr:colOff>
      <xdr:row>53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248477</xdr:colOff>
      <xdr:row>53</xdr:row>
      <xdr:rowOff>149087</xdr:rowOff>
    </xdr:from>
    <xdr:to>
      <xdr:col>6</xdr:col>
      <xdr:colOff>336444</xdr:colOff>
      <xdr:row>65</xdr:row>
      <xdr:rowOff>110987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0.34313</cdr:x>
      <cdr:y>0.32874</cdr:y>
    </cdr:from>
    <cdr:to>
      <cdr:x>0.41371</cdr:x>
      <cdr:y>0.38179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6114" y="1319309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0.33</a:t>
          </a:r>
        </a:p>
      </cdr:txBody>
    </cdr:sp>
  </cdr:relSizeAnchor>
  <cdr:relSizeAnchor xmlns:cdr="http://schemas.openxmlformats.org/drawingml/2006/chartDrawing">
    <cdr:from>
      <cdr:x>0.39754</cdr:x>
      <cdr:y>0.3588</cdr:y>
    </cdr:from>
    <cdr:to>
      <cdr:x>0.46812</cdr:x>
      <cdr:y>0.41185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78501" y="143995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0.31</a:t>
          </a:r>
        </a:p>
      </cdr:txBody>
    </cdr:sp>
  </cdr:relSizeAnchor>
  <cdr:relSizeAnchor xmlns:cdr="http://schemas.openxmlformats.org/drawingml/2006/chartDrawing">
    <cdr:from>
      <cdr:x>0.44475</cdr:x>
      <cdr:y>0.41166</cdr:y>
    </cdr:from>
    <cdr:to>
      <cdr:x>0.51534</cdr:x>
      <cdr:y>0.46471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79652" y="1652079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0.27</a:t>
          </a:r>
        </a:p>
      </cdr:txBody>
    </cdr:sp>
  </cdr:relSizeAnchor>
  <cdr:relSizeAnchor xmlns:cdr="http://schemas.openxmlformats.org/drawingml/2006/chartDrawing">
    <cdr:from>
      <cdr:x>0.49272</cdr:x>
      <cdr:y>0.37456</cdr:y>
    </cdr:from>
    <cdr:to>
      <cdr:x>0.56331</cdr:x>
      <cdr:y>0.42761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87371" y="1503190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0.54334</cdr:x>
      <cdr:y>0.37257</cdr:y>
    </cdr:from>
    <cdr:to>
      <cdr:x>0.61392</cdr:x>
      <cdr:y>0.42562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17574" y="1495181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0.30</a:t>
          </a:r>
        </a:p>
      </cdr:txBody>
    </cdr:sp>
  </cdr:relSizeAnchor>
  <cdr:relSizeAnchor xmlns:cdr="http://schemas.openxmlformats.org/drawingml/2006/chartDrawing">
    <cdr:from>
      <cdr:x>0.58908</cdr:x>
      <cdr:y>0.25768</cdr:y>
    </cdr:from>
    <cdr:to>
      <cdr:x>0.65966</cdr:x>
      <cdr:y>0.31074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06257" y="1034136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0.38</a:t>
          </a:r>
        </a:p>
      </cdr:txBody>
    </cdr:sp>
  </cdr:relSizeAnchor>
  <cdr:relSizeAnchor xmlns:cdr="http://schemas.openxmlformats.org/drawingml/2006/chartDrawing">
    <cdr:from>
      <cdr:x>0.63742</cdr:x>
      <cdr:y>0.13562</cdr:y>
    </cdr:from>
    <cdr:to>
      <cdr:x>0.708</cdr:x>
      <cdr:y>0.18868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17120" y="544262"/>
          <a:ext cx="599821" cy="212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0.68972</cdr:x>
      <cdr:y>0.03909</cdr:y>
    </cdr:from>
    <cdr:to>
      <cdr:x>0.76031</cdr:x>
      <cdr:y>0.09214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861600" y="156894"/>
          <a:ext cx="599906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0.55</a:t>
          </a:r>
        </a:p>
      </cdr:txBody>
    </cdr:sp>
  </cdr:relSizeAnchor>
  <cdr:relSizeAnchor xmlns:cdr="http://schemas.openxmlformats.org/drawingml/2006/chartDrawing">
    <cdr:from>
      <cdr:x>0.73715</cdr:x>
      <cdr:y>0.02354</cdr:y>
    </cdr:from>
    <cdr:to>
      <cdr:x>0.80773</cdr:x>
      <cdr:y>0.07659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64682" y="94484"/>
          <a:ext cx="599821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0.56</a:t>
          </a:r>
        </a:p>
      </cdr:txBody>
    </cdr:sp>
  </cdr:relSizeAnchor>
  <cdr:relSizeAnchor xmlns:cdr="http://schemas.openxmlformats.org/drawingml/2006/chartDrawing">
    <cdr:from>
      <cdr:x>0.78814</cdr:x>
      <cdr:y>0.07001</cdr:y>
    </cdr:from>
    <cdr:to>
      <cdr:x>0.85872</cdr:x>
      <cdr:y>0.12307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697994" y="280945"/>
          <a:ext cx="599821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0.83556</cdr:x>
      <cdr:y>0.06122</cdr:y>
    </cdr:from>
    <cdr:to>
      <cdr:x>0.90614</cdr:x>
      <cdr:y>0.11428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100940" y="245701"/>
          <a:ext cx="599822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0.53</a:t>
          </a:r>
        </a:p>
      </cdr:txBody>
    </cdr:sp>
  </cdr:relSizeAnchor>
  <cdr:relSizeAnchor xmlns:cdr="http://schemas.openxmlformats.org/drawingml/2006/chartDrawing">
    <cdr:from>
      <cdr:x>0.88182</cdr:x>
      <cdr:y>0.13024</cdr:y>
    </cdr:from>
    <cdr:to>
      <cdr:x>0.9524</cdr:x>
      <cdr:y>0.18329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494152" y="522683"/>
          <a:ext cx="599822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0.92942</cdr:x>
      <cdr:y>0.13403</cdr:y>
    </cdr:from>
    <cdr:to>
      <cdr:x>1</cdr:x>
      <cdr:y>0.18708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943465" y="537885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0.48</a:t>
          </a:r>
        </a:p>
      </cdr:txBody>
    </cdr:sp>
  </cdr:relSizeAnchor>
  <cdr:relSizeAnchor xmlns:cdr="http://schemas.openxmlformats.org/drawingml/2006/chartDrawing">
    <cdr:from>
      <cdr:x>0.24394</cdr:x>
      <cdr:y>0.23455</cdr:y>
    </cdr:from>
    <cdr:to>
      <cdr:x>0.31452</cdr:x>
      <cdr:y>0.2876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073091" y="941305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0.40</a:t>
          </a:r>
        </a:p>
      </cdr:txBody>
    </cdr:sp>
  </cdr:relSizeAnchor>
  <cdr:relSizeAnchor xmlns:cdr="http://schemas.openxmlformats.org/drawingml/2006/chartDrawing">
    <cdr:from>
      <cdr:x>0.29536</cdr:x>
      <cdr:y>0.20942</cdr:y>
    </cdr:from>
    <cdr:to>
      <cdr:x>0.36594</cdr:x>
      <cdr:y>0.26247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2510143" y="840444"/>
          <a:ext cx="599821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0.42</a:t>
          </a:r>
        </a:p>
      </cdr:txBody>
    </cdr:sp>
  </cdr:relSizeAnchor>
  <cdr:relSizeAnchor xmlns:cdr="http://schemas.openxmlformats.org/drawingml/2006/chartDrawing">
    <cdr:from>
      <cdr:x>0.19779</cdr:x>
      <cdr:y>0.34624</cdr:y>
    </cdr:from>
    <cdr:to>
      <cdr:x>0.26837</cdr:x>
      <cdr:y>0.39929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680874" y="1389518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0.32</a:t>
          </a:r>
        </a:p>
      </cdr:txBody>
    </cdr:sp>
  </cdr:relSizeAnchor>
  <cdr:relSizeAnchor xmlns:cdr="http://schemas.openxmlformats.org/drawingml/2006/chartDrawing">
    <cdr:from>
      <cdr:x>0.14768</cdr:x>
      <cdr:y>0.4663</cdr:y>
    </cdr:from>
    <cdr:to>
      <cdr:x>0.21827</cdr:x>
      <cdr:y>0.51935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255016" y="1871373"/>
          <a:ext cx="599906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  <cdr:relSizeAnchor xmlns:cdr="http://schemas.openxmlformats.org/drawingml/2006/chartDrawing">
    <cdr:from>
      <cdr:x>0.09758</cdr:x>
      <cdr:y>0.40488</cdr:y>
    </cdr:from>
    <cdr:to>
      <cdr:x>0.16816</cdr:x>
      <cdr:y>0.45793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829244" y="1624851"/>
          <a:ext cx="599821" cy="21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0.28</a:t>
          </a:r>
        </a:p>
      </cdr:txBody>
    </cdr:sp>
  </cdr:relSizeAnchor>
  <cdr:relSizeAnchor xmlns:cdr="http://schemas.openxmlformats.org/drawingml/2006/chartDrawing">
    <cdr:from>
      <cdr:x>0.0501</cdr:x>
      <cdr:y>0.47189</cdr:y>
    </cdr:from>
    <cdr:to>
      <cdr:x>0.12068</cdr:x>
      <cdr:y>0.52494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25810" y="1893807"/>
          <a:ext cx="599821" cy="21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50" b="1">
              <a:latin typeface="Arial" pitchFamily="34" charset="0"/>
              <a:cs typeface="Arial" pitchFamily="34" charset="0"/>
            </a:rPr>
            <a:t>0.23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0.88138</cdr:x>
      <cdr:y>0.60059</cdr:y>
    </cdr:from>
    <cdr:to>
      <cdr:x>0.92647</cdr:x>
      <cdr:y>0.68902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38500" y="1350065"/>
          <a:ext cx="165652" cy="19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0.88364</cdr:x>
      <cdr:y>0.45689</cdr:y>
    </cdr:from>
    <cdr:to>
      <cdr:x>0.92872</cdr:x>
      <cdr:y>0.54532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246784" y="1027043"/>
          <a:ext cx="165652" cy="19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0.88364</cdr:x>
      <cdr:y>0.32056</cdr:y>
    </cdr:from>
    <cdr:to>
      <cdr:x>0.92872</cdr:x>
      <cdr:y>0.40899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246783" y="720587"/>
          <a:ext cx="165652" cy="19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0.88364</cdr:x>
      <cdr:y>0.23581</cdr:y>
    </cdr:from>
    <cdr:to>
      <cdr:x>0.92872</cdr:x>
      <cdr:y>0.32424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246782" y="530087"/>
          <a:ext cx="165652" cy="19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0.88364</cdr:x>
      <cdr:y>0.16581</cdr:y>
    </cdr:from>
    <cdr:to>
      <cdr:x>0.92872</cdr:x>
      <cdr:y>0.25424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246782" y="372718"/>
          <a:ext cx="165652" cy="19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GRS Colors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23558C"/>
      </a:accent1>
      <a:accent2>
        <a:srgbClr val="AA8778"/>
      </a:accent2>
      <a:accent3>
        <a:srgbClr val="BDBEC4"/>
      </a:accent3>
      <a:accent4>
        <a:srgbClr val="E1694B"/>
      </a:accent4>
      <a:accent5>
        <a:srgbClr val="000000"/>
      </a:accent5>
      <a:accent6>
        <a:srgbClr val="91929C"/>
      </a:accent6>
      <a:hlink>
        <a:srgbClr val="23558C"/>
      </a:hlink>
      <a:folHlink>
        <a:srgbClr val="2355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42578125" defaultRowHeight="15"/>
  <cols>
    <col min="2" max="2" width="9.140625" customWidth="1"/>
    <col min="3" max="4" width="9.28515625" customWidth="1"/>
    <col min="5" max="5" width="12.28515625" customWidth="1"/>
    <col min="6" max="6" width="12.85546875" bestFit="1" customWidth="1"/>
    <col min="7" max="7" width="5.7109375" customWidth="1"/>
    <col min="8" max="8" width="4.42578125" bestFit="1" customWidth="1"/>
    <col min="9" max="9" width="4.7109375" bestFit="1" customWidth="1"/>
  </cols>
  <sheetData>
    <row r="1" spans="1:6">
      <c r="B1" t="s">
        <v>0</v>
      </c>
      <c r="C1" t="s">
        <v>2</v>
      </c>
      <c r="D1" t="s">
        <v>3</v>
      </c>
      <c r="E1" t="s">
        <v>4</v>
      </c>
      <c r="F1" t="s">
        <v>1</v>
      </c>
    </row>
    <row r="2" spans="1:6">
      <c r="A2">
        <v>2002</v>
      </c>
      <c r="B2">
        <v>2</v>
      </c>
      <c r="C2">
        <v>20</v>
      </c>
      <c r="D2">
        <v>1.9000000000000057</v>
      </c>
      <c r="E2" s="1">
        <v>-5.704531239784016</v>
      </c>
      <c r="F2" s="1">
        <v>-2.77159250299463</v>
      </c>
    </row>
    <row r="3" spans="1:6">
      <c r="A3">
        <v>2003</v>
      </c>
      <c r="B3">
        <v>3.5999999999999943</v>
      </c>
      <c r="C3">
        <v>20</v>
      </c>
      <c r="D3">
        <v>0.79999999999999716</v>
      </c>
      <c r="E3" s="1">
        <v>-5.3547338432257989</v>
      </c>
      <c r="F3" s="1">
        <v>-2.51498350927382</v>
      </c>
    </row>
    <row r="4" spans="1:6">
      <c r="A4">
        <v>2004</v>
      </c>
      <c r="B4">
        <v>5.0999999999999943</v>
      </c>
      <c r="C4">
        <v>19</v>
      </c>
      <c r="D4">
        <v>3.5</v>
      </c>
      <c r="E4" s="1">
        <v>-4.5185623731540616</v>
      </c>
      <c r="F4" s="1">
        <v>-5.4941950122181895</v>
      </c>
    </row>
    <row r="5" spans="1:6">
      <c r="A5">
        <v>2005</v>
      </c>
      <c r="B5">
        <v>3.5</v>
      </c>
      <c r="C5">
        <v>17.600000000000001</v>
      </c>
      <c r="D5">
        <v>2.0999999999999943</v>
      </c>
      <c r="E5" s="1">
        <v>-3.0087651877971693</v>
      </c>
      <c r="F5" s="1">
        <v>-2.6190986263845044</v>
      </c>
    </row>
    <row r="6" spans="1:6">
      <c r="A6">
        <v>2006</v>
      </c>
      <c r="B6">
        <v>6.2000000000000028</v>
      </c>
      <c r="C6">
        <v>14.8</v>
      </c>
      <c r="D6">
        <v>1</v>
      </c>
      <c r="E6" s="1">
        <v>-2.0839478449769016</v>
      </c>
      <c r="F6" s="1">
        <v>-4.0125458947492936</v>
      </c>
    </row>
    <row r="7" spans="1:6">
      <c r="A7">
        <v>2007</v>
      </c>
      <c r="B7">
        <v>7.2000000000000028</v>
      </c>
      <c r="C7">
        <v>11.2</v>
      </c>
      <c r="D7">
        <v>2.5</v>
      </c>
      <c r="E7" s="1">
        <v>0.14079356372280125</v>
      </c>
      <c r="F7" s="1">
        <v>-6.3333088973207179</v>
      </c>
    </row>
    <row r="8" spans="1:6">
      <c r="A8">
        <v>2008</v>
      </c>
      <c r="B8">
        <v>3.9000000000000057</v>
      </c>
      <c r="C8">
        <v>9.5</v>
      </c>
      <c r="D8">
        <v>4.2000000000000028</v>
      </c>
      <c r="E8" s="1">
        <v>-1.6153327038914229</v>
      </c>
      <c r="F8" s="1">
        <v>-6.7156128211993531</v>
      </c>
    </row>
    <row r="9" spans="1:6">
      <c r="A9">
        <v>2009</v>
      </c>
      <c r="B9">
        <v>2.5999999999999943</v>
      </c>
      <c r="C9">
        <v>12.1</v>
      </c>
      <c r="D9">
        <v>3.5</v>
      </c>
      <c r="E9" s="1">
        <v>-3.6809927671916878</v>
      </c>
      <c r="F9" s="1">
        <v>-3.9843595109593566</v>
      </c>
    </row>
    <row r="10" spans="1:6">
      <c r="A10">
        <v>2010</v>
      </c>
      <c r="B10">
        <v>3.7000000000000028</v>
      </c>
      <c r="C10">
        <v>12.4</v>
      </c>
      <c r="D10">
        <v>2.5999999999999943</v>
      </c>
      <c r="E10" s="1">
        <v>-5.8596736467689929</v>
      </c>
      <c r="F10" s="1">
        <v>-5.3817834553582546</v>
      </c>
    </row>
    <row r="11" spans="1:6">
      <c r="A11">
        <v>2011</v>
      </c>
      <c r="B11">
        <v>5</v>
      </c>
      <c r="C11">
        <v>12.5</v>
      </c>
      <c r="D11">
        <v>4.2999999999999972</v>
      </c>
      <c r="E11" s="1">
        <v>-3.5962559932386755</v>
      </c>
      <c r="F11" s="1">
        <v>-5.2023003312359526</v>
      </c>
    </row>
    <row r="12" spans="1:6">
      <c r="A12">
        <v>2012</v>
      </c>
      <c r="B12">
        <v>1.5999999999999943</v>
      </c>
      <c r="C12">
        <v>13.4</v>
      </c>
      <c r="D12">
        <v>3.7000000000000028</v>
      </c>
      <c r="E12" s="1">
        <v>-2.3424976918241462</v>
      </c>
      <c r="F12" s="1">
        <v>-3.7125412525046162</v>
      </c>
    </row>
    <row r="13" spans="1:6">
      <c r="A13">
        <v>2013</v>
      </c>
      <c r="B13">
        <v>1.2999999999999972</v>
      </c>
      <c r="C13">
        <v>13.4</v>
      </c>
      <c r="D13">
        <v>0.90000000000000568</v>
      </c>
      <c r="E13" s="1">
        <v>-2.9500205573610749</v>
      </c>
      <c r="F13" s="1">
        <v>-1.2702094556616059</v>
      </c>
    </row>
    <row r="14" spans="1:6">
      <c r="A14">
        <v>2014</v>
      </c>
      <c r="B14">
        <v>3.2999999999999972</v>
      </c>
      <c r="C14">
        <v>11.5</v>
      </c>
      <c r="D14">
        <v>1E-3</v>
      </c>
      <c r="E14" s="1">
        <v>-2.3092588725359886</v>
      </c>
      <c r="F14" s="1">
        <v>-2.017745362827112</v>
      </c>
    </row>
    <row r="15" spans="1:6">
      <c r="A15">
        <v>2015</v>
      </c>
      <c r="B15">
        <v>3.5999999999999943</v>
      </c>
      <c r="C15">
        <v>9.8000000000000007</v>
      </c>
      <c r="D15">
        <v>-0.90000000000000568</v>
      </c>
      <c r="E15" s="1">
        <v>-2.8</v>
      </c>
      <c r="F15" s="1">
        <v>-0.8</v>
      </c>
    </row>
    <row r="16" spans="1:6">
      <c r="A16" s="7">
        <v>2016</v>
      </c>
      <c r="B16" s="7">
        <v>3.5</v>
      </c>
      <c r="C16" s="7">
        <v>9.1999999999999993</v>
      </c>
      <c r="D16" s="7">
        <v>-0.4</v>
      </c>
      <c r="E16" s="8">
        <v>-2.9</v>
      </c>
      <c r="F16" s="8">
        <v>-2</v>
      </c>
    </row>
    <row r="17" spans="1:11">
      <c r="A17" s="7">
        <v>2017</v>
      </c>
      <c r="B17" s="7">
        <v>3.6</v>
      </c>
      <c r="C17" s="7">
        <v>9</v>
      </c>
      <c r="D17" s="7">
        <v>0.7</v>
      </c>
      <c r="E17" s="8">
        <v>-3</v>
      </c>
      <c r="F17" s="8">
        <v>-2.5</v>
      </c>
    </row>
    <row r="18" spans="1:11">
      <c r="A18" s="7">
        <v>2018</v>
      </c>
      <c r="B18" s="7">
        <v>4</v>
      </c>
      <c r="C18" s="7">
        <v>9</v>
      </c>
      <c r="D18" s="7">
        <v>1.2</v>
      </c>
      <c r="E18" s="8">
        <v>-2.8</v>
      </c>
      <c r="F18" s="8">
        <v>-3</v>
      </c>
    </row>
    <row r="19" spans="1:11">
      <c r="A19" s="7">
        <v>2019</v>
      </c>
      <c r="B19" s="7">
        <v>2.8</v>
      </c>
      <c r="C19" s="7">
        <v>9</v>
      </c>
      <c r="D19" s="7">
        <v>1.8</v>
      </c>
      <c r="E19" s="8">
        <v>-3</v>
      </c>
      <c r="F19" s="8">
        <v>-3.5</v>
      </c>
    </row>
    <row r="20" spans="1:11">
      <c r="A20" s="7">
        <v>2020</v>
      </c>
      <c r="B20" s="7">
        <v>3.2</v>
      </c>
      <c r="C20" s="7">
        <v>9</v>
      </c>
      <c r="D20" s="7">
        <v>2</v>
      </c>
      <c r="E20" s="8">
        <v>-3</v>
      </c>
      <c r="F20" s="8">
        <v>-3.5</v>
      </c>
    </row>
    <row r="22" spans="1:11">
      <c r="A22" s="2" t="s">
        <v>5</v>
      </c>
      <c r="B22" t="s">
        <v>6</v>
      </c>
      <c r="C22" t="s">
        <v>7</v>
      </c>
      <c r="D22" t="s">
        <v>7</v>
      </c>
      <c r="E22" t="s">
        <v>6</v>
      </c>
      <c r="F22" t="s">
        <v>6</v>
      </c>
      <c r="H22" t="s">
        <v>11</v>
      </c>
      <c r="I22" t="s">
        <v>12</v>
      </c>
      <c r="J22">
        <v>0</v>
      </c>
      <c r="K22">
        <v>6</v>
      </c>
    </row>
    <row r="24" spans="1:11">
      <c r="A24">
        <v>2002</v>
      </c>
      <c r="B24">
        <f>B2*0.8</f>
        <v>1.6</v>
      </c>
      <c r="C24" s="1">
        <f>1/C2*45</f>
        <v>2.25</v>
      </c>
      <c r="D24" s="1">
        <f>3/D2</f>
        <v>1.578947368421048</v>
      </c>
      <c r="E24" s="1">
        <f>-1/E2*10</f>
        <v>1.7529924159690671</v>
      </c>
      <c r="F24" s="1">
        <f>-1/F2*4.5</f>
        <v>1.6236153024435853</v>
      </c>
      <c r="H24">
        <f t="shared" ref="H24:H37" si="0">MIN(B24:F24)</f>
        <v>1.578947368421048</v>
      </c>
      <c r="I24">
        <f t="shared" ref="I24:I37" si="1">MAX(B24:F24)</f>
        <v>2.25</v>
      </c>
      <c r="J24" t="b">
        <f t="shared" ref="J24:J37" si="2">$J$22&lt;H24</f>
        <v>1</v>
      </c>
      <c r="K24" t="b">
        <f t="shared" ref="K24:K37" si="3">$K$22&gt;I24</f>
        <v>1</v>
      </c>
    </row>
    <row r="25" spans="1:11">
      <c r="A25">
        <v>2003</v>
      </c>
      <c r="B25">
        <f t="shared" ref="B25:B39" si="4">B3*0.8</f>
        <v>2.8799999999999955</v>
      </c>
      <c r="C25" s="1">
        <f t="shared" ref="C25:C39" si="5">1/C3*45</f>
        <v>2.25</v>
      </c>
      <c r="D25" s="1">
        <f t="shared" ref="D25:D33" si="6">3/D3</f>
        <v>3.7500000000000133</v>
      </c>
      <c r="E25" s="1">
        <f>-1/E3*10</f>
        <v>1.867506451819424</v>
      </c>
      <c r="F25" s="1">
        <f t="shared" ref="F25:F39" si="7">-1/F3*4.5</f>
        <v>1.7892761457109261</v>
      </c>
      <c r="H25">
        <f t="shared" si="0"/>
        <v>1.7892761457109261</v>
      </c>
      <c r="I25">
        <f t="shared" si="1"/>
        <v>3.7500000000000133</v>
      </c>
      <c r="J25" t="b">
        <f t="shared" si="2"/>
        <v>1</v>
      </c>
      <c r="K25" t="b">
        <f t="shared" si="3"/>
        <v>1</v>
      </c>
    </row>
    <row r="26" spans="1:11">
      <c r="A26">
        <v>2004</v>
      </c>
      <c r="B26">
        <f t="shared" si="4"/>
        <v>4.0799999999999956</v>
      </c>
      <c r="C26" s="1">
        <f t="shared" si="5"/>
        <v>2.3684210526315788</v>
      </c>
      <c r="D26" s="1">
        <f t="shared" si="6"/>
        <v>0.8571428571428571</v>
      </c>
      <c r="E26" s="1">
        <f>-1/E4*10</f>
        <v>2.2130932748461247</v>
      </c>
      <c r="F26" s="1">
        <f t="shared" si="7"/>
        <v>0.81904628248410127</v>
      </c>
      <c r="H26">
        <f t="shared" si="0"/>
        <v>0.81904628248410127</v>
      </c>
      <c r="I26">
        <f t="shared" si="1"/>
        <v>4.0799999999999956</v>
      </c>
      <c r="J26" t="b">
        <f t="shared" si="2"/>
        <v>1</v>
      </c>
      <c r="K26" t="b">
        <f t="shared" si="3"/>
        <v>1</v>
      </c>
    </row>
    <row r="27" spans="1:11">
      <c r="A27">
        <v>2005</v>
      </c>
      <c r="B27">
        <f t="shared" si="4"/>
        <v>2.8000000000000003</v>
      </c>
      <c r="C27" s="1">
        <f t="shared" si="5"/>
        <v>2.5568181818181817</v>
      </c>
      <c r="D27" s="1">
        <f t="shared" si="6"/>
        <v>1.4285714285714324</v>
      </c>
      <c r="E27" s="1">
        <f>-1/E5*10</f>
        <v>3.3236226078916378</v>
      </c>
      <c r="F27" s="1">
        <f t="shared" si="7"/>
        <v>1.7181483563343156</v>
      </c>
      <c r="H27">
        <f t="shared" si="0"/>
        <v>1.4285714285714324</v>
      </c>
      <c r="I27">
        <f t="shared" si="1"/>
        <v>3.3236226078916378</v>
      </c>
      <c r="J27" t="b">
        <f t="shared" si="2"/>
        <v>1</v>
      </c>
      <c r="K27" t="b">
        <f t="shared" si="3"/>
        <v>1</v>
      </c>
    </row>
    <row r="28" spans="1:11">
      <c r="A28">
        <v>2006</v>
      </c>
      <c r="B28">
        <f t="shared" si="4"/>
        <v>4.9600000000000026</v>
      </c>
      <c r="C28" s="1">
        <f t="shared" si="5"/>
        <v>3.0405405405405399</v>
      </c>
      <c r="D28" s="1">
        <f>3/D6</f>
        <v>3</v>
      </c>
      <c r="E28" s="1">
        <f>-1/E6*10</f>
        <v>4.7985845826726239</v>
      </c>
      <c r="F28" s="1">
        <f t="shared" si="7"/>
        <v>1.1214824996490571</v>
      </c>
      <c r="H28">
        <f t="shared" si="0"/>
        <v>1.1214824996490571</v>
      </c>
      <c r="I28">
        <f t="shared" si="1"/>
        <v>4.9600000000000026</v>
      </c>
      <c r="J28" t="b">
        <f t="shared" si="2"/>
        <v>1</v>
      </c>
      <c r="K28" t="b">
        <f t="shared" si="3"/>
        <v>1</v>
      </c>
    </row>
    <row r="29" spans="1:11">
      <c r="A29">
        <v>2007</v>
      </c>
      <c r="B29">
        <f t="shared" si="4"/>
        <v>5.7600000000000025</v>
      </c>
      <c r="C29" s="1">
        <f t="shared" si="5"/>
        <v>4.0178571428571432</v>
      </c>
      <c r="D29" s="1">
        <f t="shared" si="6"/>
        <v>1.2</v>
      </c>
      <c r="E29" s="4">
        <f>E7*40</f>
        <v>5.6317425489120501</v>
      </c>
      <c r="F29" s="1">
        <f t="shared" si="7"/>
        <v>0.71052905723636939</v>
      </c>
      <c r="H29">
        <f t="shared" si="0"/>
        <v>0.71052905723636939</v>
      </c>
      <c r="I29">
        <f t="shared" si="1"/>
        <v>5.7600000000000025</v>
      </c>
      <c r="J29" t="b">
        <f t="shared" si="2"/>
        <v>1</v>
      </c>
      <c r="K29" t="b">
        <f t="shared" si="3"/>
        <v>1</v>
      </c>
    </row>
    <row r="30" spans="1:11">
      <c r="A30">
        <v>2008</v>
      </c>
      <c r="B30">
        <f t="shared" si="4"/>
        <v>3.1200000000000045</v>
      </c>
      <c r="C30" s="1">
        <f t="shared" si="5"/>
        <v>4.7368421052631575</v>
      </c>
      <c r="D30" s="1">
        <f t="shared" si="6"/>
        <v>0.71428571428571386</v>
      </c>
      <c r="E30" s="1">
        <f>-1/E8*9</f>
        <v>5.5716076188629859</v>
      </c>
      <c r="F30" s="1">
        <f t="shared" si="7"/>
        <v>0.67008032175332244</v>
      </c>
      <c r="H30">
        <f t="shared" si="0"/>
        <v>0.67008032175332244</v>
      </c>
      <c r="I30">
        <f t="shared" si="1"/>
        <v>5.5716076188629859</v>
      </c>
      <c r="J30" t="b">
        <f t="shared" si="2"/>
        <v>1</v>
      </c>
      <c r="K30" t="b">
        <f t="shared" si="3"/>
        <v>1</v>
      </c>
    </row>
    <row r="31" spans="1:11">
      <c r="A31">
        <v>2009</v>
      </c>
      <c r="B31">
        <f t="shared" si="4"/>
        <v>2.0799999999999956</v>
      </c>
      <c r="C31" s="1">
        <f t="shared" si="5"/>
        <v>3.71900826446281</v>
      </c>
      <c r="D31" s="1">
        <f t="shared" si="6"/>
        <v>0.8571428571428571</v>
      </c>
      <c r="E31" s="1">
        <f t="shared" ref="E31:E37" si="8">-1/E9*10</f>
        <v>2.7166584213718044</v>
      </c>
      <c r="F31" s="1">
        <f t="shared" si="7"/>
        <v>1.1294161552496269</v>
      </c>
      <c r="H31">
        <f t="shared" si="0"/>
        <v>0.8571428571428571</v>
      </c>
      <c r="I31">
        <f t="shared" si="1"/>
        <v>3.71900826446281</v>
      </c>
      <c r="J31" t="b">
        <f t="shared" si="2"/>
        <v>1</v>
      </c>
      <c r="K31" t="b">
        <f t="shared" si="3"/>
        <v>1</v>
      </c>
    </row>
    <row r="32" spans="1:11">
      <c r="A32">
        <v>2010</v>
      </c>
      <c r="B32">
        <f t="shared" si="4"/>
        <v>2.9600000000000026</v>
      </c>
      <c r="C32" s="1">
        <f t="shared" si="5"/>
        <v>3.629032258064516</v>
      </c>
      <c r="D32" s="1">
        <f t="shared" si="6"/>
        <v>1.1538461538461564</v>
      </c>
      <c r="E32" s="1">
        <f t="shared" si="8"/>
        <v>1.7065796839238601</v>
      </c>
      <c r="F32" s="1">
        <f t="shared" si="7"/>
        <v>0.83615404397582627</v>
      </c>
      <c r="H32">
        <f t="shared" si="0"/>
        <v>0.83615404397582627</v>
      </c>
      <c r="I32">
        <f t="shared" si="1"/>
        <v>3.629032258064516</v>
      </c>
      <c r="J32" t="b">
        <f t="shared" si="2"/>
        <v>1</v>
      </c>
      <c r="K32" t="b">
        <f t="shared" si="3"/>
        <v>1</v>
      </c>
    </row>
    <row r="33" spans="1:11">
      <c r="A33">
        <v>2011</v>
      </c>
      <c r="B33">
        <f t="shared" si="4"/>
        <v>4</v>
      </c>
      <c r="C33" s="1">
        <f t="shared" si="5"/>
        <v>3.6</v>
      </c>
      <c r="D33" s="1">
        <f t="shared" si="6"/>
        <v>0.69767441860465162</v>
      </c>
      <c r="E33" s="1">
        <f t="shared" si="8"/>
        <v>2.7806696794669259</v>
      </c>
      <c r="F33" s="1">
        <f t="shared" si="7"/>
        <v>0.86500196326245127</v>
      </c>
      <c r="H33">
        <f t="shared" si="0"/>
        <v>0.69767441860465162</v>
      </c>
      <c r="I33">
        <f t="shared" si="1"/>
        <v>4</v>
      </c>
      <c r="J33" t="b">
        <f t="shared" si="2"/>
        <v>1</v>
      </c>
      <c r="K33" t="b">
        <f t="shared" si="3"/>
        <v>1</v>
      </c>
    </row>
    <row r="34" spans="1:11">
      <c r="A34">
        <v>2012</v>
      </c>
      <c r="B34">
        <f t="shared" si="4"/>
        <v>1.2799999999999956</v>
      </c>
      <c r="C34" s="1">
        <f t="shared" si="5"/>
        <v>3.3582089552238803</v>
      </c>
      <c r="D34" s="1">
        <f>3/D12</f>
        <v>0.81081081081081019</v>
      </c>
      <c r="E34" s="1">
        <f t="shared" si="8"/>
        <v>4.2689476428951423</v>
      </c>
      <c r="F34" s="1">
        <f t="shared" si="7"/>
        <v>1.2121077434396548</v>
      </c>
      <c r="H34">
        <f t="shared" si="0"/>
        <v>0.81081081081081019</v>
      </c>
      <c r="I34">
        <f t="shared" si="1"/>
        <v>4.2689476428951423</v>
      </c>
      <c r="J34" t="b">
        <f t="shared" si="2"/>
        <v>1</v>
      </c>
      <c r="K34" t="b">
        <f t="shared" si="3"/>
        <v>1</v>
      </c>
    </row>
    <row r="35" spans="1:11">
      <c r="A35">
        <v>2013</v>
      </c>
      <c r="B35">
        <f t="shared" si="4"/>
        <v>1.0399999999999978</v>
      </c>
      <c r="C35" s="1">
        <f t="shared" si="5"/>
        <v>3.3582089552238803</v>
      </c>
      <c r="D35" s="1">
        <f>3/D13</f>
        <v>3.3333333333333122</v>
      </c>
      <c r="E35" s="1">
        <f t="shared" si="8"/>
        <v>3.3898068862765642</v>
      </c>
      <c r="F35" s="1">
        <f t="shared" si="7"/>
        <v>3.5427228005133324</v>
      </c>
      <c r="H35">
        <f t="shared" si="0"/>
        <v>1.0399999999999978</v>
      </c>
      <c r="I35">
        <f t="shared" si="1"/>
        <v>3.5427228005133324</v>
      </c>
      <c r="J35" t="b">
        <f t="shared" si="2"/>
        <v>1</v>
      </c>
      <c r="K35" t="b">
        <f t="shared" si="3"/>
        <v>1</v>
      </c>
    </row>
    <row r="36" spans="1:11">
      <c r="A36">
        <v>2014</v>
      </c>
      <c r="B36">
        <f t="shared" si="4"/>
        <v>2.6399999999999979</v>
      </c>
      <c r="C36" s="1">
        <f t="shared" si="5"/>
        <v>3.9130434782608696</v>
      </c>
      <c r="D36" s="4">
        <f>3/D14/750</f>
        <v>4</v>
      </c>
      <c r="E36" s="1">
        <f t="shared" si="8"/>
        <v>4.3303936682586697</v>
      </c>
      <c r="F36" s="1">
        <f t="shared" si="7"/>
        <v>2.2302120390924554</v>
      </c>
      <c r="H36">
        <f t="shared" si="0"/>
        <v>2.2302120390924554</v>
      </c>
      <c r="I36">
        <f t="shared" si="1"/>
        <v>4.3303936682586697</v>
      </c>
      <c r="J36" t="b">
        <f t="shared" si="2"/>
        <v>1</v>
      </c>
      <c r="K36" t="b">
        <f t="shared" si="3"/>
        <v>1</v>
      </c>
    </row>
    <row r="37" spans="1:11">
      <c r="A37">
        <v>2015</v>
      </c>
      <c r="B37">
        <f t="shared" si="4"/>
        <v>2.8799999999999955</v>
      </c>
      <c r="C37" s="1">
        <f t="shared" si="5"/>
        <v>4.5918367346938771</v>
      </c>
      <c r="D37" s="4">
        <f>D36+0.9</f>
        <v>4.9000000000000004</v>
      </c>
      <c r="E37" s="1">
        <f t="shared" si="8"/>
        <v>3.5714285714285716</v>
      </c>
      <c r="F37" s="1">
        <f t="shared" si="7"/>
        <v>5.625</v>
      </c>
      <c r="H37">
        <f t="shared" si="0"/>
        <v>2.8799999999999955</v>
      </c>
      <c r="I37">
        <f t="shared" si="1"/>
        <v>5.625</v>
      </c>
      <c r="J37" t="b">
        <f t="shared" si="2"/>
        <v>1</v>
      </c>
      <c r="K37" t="b">
        <f t="shared" si="3"/>
        <v>1</v>
      </c>
    </row>
    <row r="38" spans="1:11">
      <c r="A38">
        <v>2016</v>
      </c>
      <c r="B38">
        <f t="shared" si="4"/>
        <v>2.8000000000000003</v>
      </c>
      <c r="C38" s="1">
        <f t="shared" si="5"/>
        <v>4.8913043478260878</v>
      </c>
      <c r="D38" s="4">
        <f>D37-0.5</f>
        <v>4.4000000000000004</v>
      </c>
      <c r="E38" s="1">
        <f>-1/E16*10</f>
        <v>3.4482758620689657</v>
      </c>
      <c r="F38" s="1">
        <f t="shared" si="7"/>
        <v>2.25</v>
      </c>
      <c r="H38">
        <f>MIN(B38:F38)</f>
        <v>2.25</v>
      </c>
      <c r="I38">
        <f>MAX(B38:F38)</f>
        <v>4.8913043478260878</v>
      </c>
      <c r="J38" t="b">
        <f>$J$22&lt;H38</f>
        <v>1</v>
      </c>
      <c r="K38" t="b">
        <f>$K$22&gt;I38</f>
        <v>1</v>
      </c>
    </row>
    <row r="39" spans="1:11">
      <c r="A39">
        <v>2017</v>
      </c>
      <c r="B39">
        <f t="shared" si="4"/>
        <v>2.8800000000000003</v>
      </c>
      <c r="C39" s="1">
        <f t="shared" si="5"/>
        <v>5</v>
      </c>
      <c r="D39" s="1">
        <v>2.9</v>
      </c>
      <c r="E39" s="1">
        <f>-1/E17*10</f>
        <v>3.333333333333333</v>
      </c>
      <c r="F39" s="1">
        <f t="shared" si="7"/>
        <v>1.8</v>
      </c>
      <c r="H39">
        <f>MIN(B39:F39)</f>
        <v>1.8</v>
      </c>
      <c r="I39">
        <f>MAX(B39:F39)</f>
        <v>5</v>
      </c>
      <c r="J39" t="b">
        <f>$J$22&lt;H39</f>
        <v>1</v>
      </c>
      <c r="K39" t="b">
        <f>$K$22&gt;I39</f>
        <v>1</v>
      </c>
    </row>
    <row r="40" spans="1:11">
      <c r="A40">
        <v>2018</v>
      </c>
      <c r="C40" s="1"/>
      <c r="D40" s="1"/>
      <c r="E40" s="1"/>
      <c r="F40" s="1"/>
    </row>
    <row r="41" spans="1:11">
      <c r="A41">
        <v>2019</v>
      </c>
      <c r="C41" s="1"/>
      <c r="D41" s="1"/>
      <c r="E41" s="1"/>
      <c r="F41" s="1"/>
    </row>
    <row r="42" spans="1:11">
      <c r="A42">
        <v>2020</v>
      </c>
    </row>
    <row r="44" spans="1:11">
      <c r="B44" s="3">
        <f>MIN(B24:B37)</f>
        <v>1.0399999999999978</v>
      </c>
      <c r="C44" s="3">
        <f>MIN(C24:C37)</f>
        <v>2.25</v>
      </c>
      <c r="D44" s="3">
        <f>MIN(D24:D37)</f>
        <v>0.69767441860465162</v>
      </c>
      <c r="E44" s="3">
        <f>MIN(E24:E37)</f>
        <v>1.7065796839238601</v>
      </c>
      <c r="F44" s="3">
        <f>MIN(F24:F37)</f>
        <v>0.67008032175332244</v>
      </c>
    </row>
    <row r="45" spans="1:11">
      <c r="B45" s="3">
        <f>MAX(B24:B37)</f>
        <v>5.7600000000000025</v>
      </c>
      <c r="C45" s="3">
        <f>MAX(C24:C37)</f>
        <v>4.7368421052631575</v>
      </c>
      <c r="D45" s="3">
        <f>MAX(D24:D37)</f>
        <v>4.9000000000000004</v>
      </c>
      <c r="E45" s="3">
        <f>MAX(E24:E37)</f>
        <v>5.6317425489120501</v>
      </c>
      <c r="F45" s="3">
        <f>MAX(F24:F37)</f>
        <v>5.625</v>
      </c>
    </row>
    <row r="48" spans="1:11">
      <c r="A48" t="s">
        <v>8</v>
      </c>
      <c r="B48">
        <v>0.2</v>
      </c>
      <c r="C48">
        <v>0.2</v>
      </c>
      <c r="D48">
        <v>0.2</v>
      </c>
      <c r="E48">
        <v>0.2</v>
      </c>
      <c r="F48">
        <v>0.2</v>
      </c>
    </row>
    <row r="50" spans="1:17">
      <c r="A50" t="s">
        <v>9</v>
      </c>
      <c r="B50">
        <v>0.64849999999999997</v>
      </c>
    </row>
    <row r="51" spans="1:17">
      <c r="O51">
        <v>0.6</v>
      </c>
      <c r="P51">
        <v>0.4</v>
      </c>
    </row>
    <row r="52" spans="1:17">
      <c r="A52" t="s">
        <v>10</v>
      </c>
      <c r="B52">
        <f>SIN(RADIANS(72))</f>
        <v>0.95105651629515353</v>
      </c>
      <c r="C52">
        <f>B52/2</f>
        <v>0.47552825814757677</v>
      </c>
    </row>
    <row r="53" spans="1:17">
      <c r="O53" s="11" t="s">
        <v>25</v>
      </c>
      <c r="P53" s="11"/>
    </row>
    <row r="54" spans="1:17">
      <c r="A54" s="5" t="s">
        <v>13</v>
      </c>
      <c r="J54" s="6" t="s">
        <v>17</v>
      </c>
      <c r="O54" s="5" t="s">
        <v>23</v>
      </c>
      <c r="P54" s="5" t="s">
        <v>24</v>
      </c>
    </row>
    <row r="55" spans="1:17">
      <c r="J55" t="s">
        <v>18</v>
      </c>
      <c r="K55" t="s">
        <v>19</v>
      </c>
      <c r="L55" t="s">
        <v>20</v>
      </c>
      <c r="M55" t="s">
        <v>21</v>
      </c>
      <c r="N55" t="s">
        <v>22</v>
      </c>
      <c r="O55" t="s">
        <v>14</v>
      </c>
      <c r="P55" t="s">
        <v>15</v>
      </c>
      <c r="Q55" t="s">
        <v>16</v>
      </c>
    </row>
    <row r="56" spans="1:17">
      <c r="A56">
        <v>2002</v>
      </c>
      <c r="B56">
        <f t="shared" ref="B56:F69" si="9">B24*$B$50/$K$22</f>
        <v>0.17293333333333336</v>
      </c>
      <c r="C56">
        <f t="shared" si="9"/>
        <v>0.2431875</v>
      </c>
      <c r="D56">
        <f t="shared" si="9"/>
        <v>0.17065789473684159</v>
      </c>
      <c r="E56">
        <f t="shared" si="9"/>
        <v>0.18946926362599001</v>
      </c>
      <c r="F56">
        <f t="shared" si="9"/>
        <v>0.17548575393911084</v>
      </c>
      <c r="J56">
        <f>B56*C56*$C$52</f>
        <v>1.9998447890254428E-2</v>
      </c>
      <c r="K56">
        <f t="shared" ref="K56:M69" si="10">C56*D56*$C$52</f>
        <v>1.9735310418014174E-2</v>
      </c>
      <c r="L56">
        <f>D56*E56*$C$52</f>
        <v>1.537593310647741E-2</v>
      </c>
      <c r="M56">
        <f>E56*F56*$C$52</f>
        <v>1.5810913511316294E-2</v>
      </c>
      <c r="N56">
        <f>F56*B56*$C$52</f>
        <v>1.4431016008772319E-2</v>
      </c>
      <c r="O56">
        <f>J56+K56+L56</f>
        <v>5.5109691414746011E-2</v>
      </c>
      <c r="P56">
        <f>M56+N56</f>
        <v>3.0241929520088612E-2</v>
      </c>
      <c r="Q56">
        <f>P56+O56</f>
        <v>8.5351620934834616E-2</v>
      </c>
    </row>
    <row r="57" spans="1:17">
      <c r="A57">
        <v>2003</v>
      </c>
      <c r="B57">
        <f t="shared" si="9"/>
        <v>0.3112799999999995</v>
      </c>
      <c r="C57">
        <f t="shared" si="9"/>
        <v>0.2431875</v>
      </c>
      <c r="D57">
        <f t="shared" si="9"/>
        <v>0.40531250000000146</v>
      </c>
      <c r="E57">
        <f t="shared" si="9"/>
        <v>0.20184632233414943</v>
      </c>
      <c r="F57">
        <f t="shared" si="9"/>
        <v>0.19339093008225591</v>
      </c>
      <c r="J57">
        <f t="shared" ref="J57:J69" si="11">B57*C57*$C$52</f>
        <v>3.5997206202457901E-2</v>
      </c>
      <c r="K57">
        <f t="shared" si="10"/>
        <v>4.6871362242783973E-2</v>
      </c>
      <c r="L57">
        <f t="shared" si="10"/>
        <v>3.8903365063984188E-2</v>
      </c>
      <c r="M57">
        <f t="shared" si="10"/>
        <v>1.8562363492498794E-2</v>
      </c>
      <c r="N57">
        <f t="shared" ref="N57:N69" si="12">F57*B57*$C$52</f>
        <v>2.8626196609020143E-2</v>
      </c>
      <c r="O57">
        <f t="shared" ref="O57:O69" si="13">J57+K57+L57</f>
        <v>0.12177193350922606</v>
      </c>
      <c r="P57">
        <f t="shared" ref="P57:P69" si="14">M57+N57</f>
        <v>4.7188560101518937E-2</v>
      </c>
      <c r="Q57">
        <f t="shared" ref="Q57:Q69" si="15">P57+O57</f>
        <v>0.168960493610745</v>
      </c>
    </row>
    <row r="58" spans="1:17">
      <c r="A58">
        <v>2004</v>
      </c>
      <c r="B58">
        <f t="shared" si="9"/>
        <v>0.44097999999999948</v>
      </c>
      <c r="C58">
        <f t="shared" si="9"/>
        <v>0.25598684210526312</v>
      </c>
      <c r="D58">
        <f t="shared" si="9"/>
        <v>9.2642857142857138E-2</v>
      </c>
      <c r="E58">
        <f t="shared" si="9"/>
        <v>0.23919849812295199</v>
      </c>
      <c r="F58">
        <f t="shared" si="9"/>
        <v>8.8525252365156612E-2</v>
      </c>
      <c r="J58">
        <f t="shared" si="11"/>
        <v>5.3680044336998647E-2</v>
      </c>
      <c r="K58">
        <f t="shared" si="10"/>
        <v>1.1277320238865275E-2</v>
      </c>
      <c r="L58">
        <f t="shared" si="10"/>
        <v>1.0537721555543509E-2</v>
      </c>
      <c r="M58">
        <f t="shared" si="10"/>
        <v>1.0069361943573907E-2</v>
      </c>
      <c r="N58">
        <f t="shared" si="12"/>
        <v>1.8563608319960203E-2</v>
      </c>
      <c r="O58">
        <f t="shared" si="13"/>
        <v>7.5495086131407443E-2</v>
      </c>
      <c r="P58">
        <f t="shared" si="14"/>
        <v>2.8632970263534112E-2</v>
      </c>
      <c r="Q58">
        <f t="shared" si="15"/>
        <v>0.10412805639494155</v>
      </c>
    </row>
    <row r="59" spans="1:17">
      <c r="A59">
        <v>2005</v>
      </c>
      <c r="B59">
        <f t="shared" si="9"/>
        <v>0.30263333333333337</v>
      </c>
      <c r="C59">
        <f t="shared" si="9"/>
        <v>0.27634943181818178</v>
      </c>
      <c r="D59">
        <f t="shared" si="9"/>
        <v>0.15440476190476229</v>
      </c>
      <c r="E59">
        <f t="shared" si="9"/>
        <v>0.35922821020295448</v>
      </c>
      <c r="F59">
        <f t="shared" si="9"/>
        <v>0.1857032015138006</v>
      </c>
      <c r="J59">
        <f t="shared" si="11"/>
        <v>3.9769640690846861E-2</v>
      </c>
      <c r="K59">
        <f t="shared" si="10"/>
        <v>2.0290633005534166E-2</v>
      </c>
      <c r="L59">
        <f t="shared" si="10"/>
        <v>2.6375910131266903E-2</v>
      </c>
      <c r="M59">
        <f t="shared" si="10"/>
        <v>3.1722408647200412E-2</v>
      </c>
      <c r="N59">
        <f t="shared" si="12"/>
        <v>2.67246780670163E-2</v>
      </c>
      <c r="O59">
        <f t="shared" si="13"/>
        <v>8.6436183827647922E-2</v>
      </c>
      <c r="P59">
        <f t="shared" si="14"/>
        <v>5.8447086714216709E-2</v>
      </c>
      <c r="Q59">
        <f t="shared" si="15"/>
        <v>0.14488327054186462</v>
      </c>
    </row>
    <row r="60" spans="1:17">
      <c r="A60">
        <v>2006</v>
      </c>
      <c r="B60">
        <f t="shared" si="9"/>
        <v>0.53609333333333364</v>
      </c>
      <c r="C60">
        <f t="shared" si="9"/>
        <v>0.32863175675675665</v>
      </c>
      <c r="D60">
        <f t="shared" si="9"/>
        <v>0.32424999999999998</v>
      </c>
      <c r="E60">
        <f t="shared" si="9"/>
        <v>0.51864701697719939</v>
      </c>
      <c r="F60">
        <f t="shared" si="9"/>
        <v>0.12121356683706891</v>
      </c>
      <c r="J60">
        <f t="shared" si="11"/>
        <v>8.3777281702417203E-2</v>
      </c>
      <c r="K60">
        <f t="shared" si="10"/>
        <v>5.0671742965171664E-2</v>
      </c>
      <c r="L60">
        <f t="shared" si="10"/>
        <v>7.9970203102963933E-2</v>
      </c>
      <c r="M60">
        <f t="shared" si="10"/>
        <v>2.9895061091118256E-2</v>
      </c>
      <c r="N60">
        <f t="shared" si="12"/>
        <v>3.0900675075599227E-2</v>
      </c>
      <c r="O60">
        <f t="shared" si="13"/>
        <v>0.21441922777055281</v>
      </c>
      <c r="P60">
        <f t="shared" si="14"/>
        <v>6.0795736166717483E-2</v>
      </c>
      <c r="Q60">
        <f t="shared" si="15"/>
        <v>0.2752149639372703</v>
      </c>
    </row>
    <row r="61" spans="1:17">
      <c r="A61">
        <v>2007</v>
      </c>
      <c r="B61">
        <f t="shared" si="9"/>
        <v>0.62256000000000022</v>
      </c>
      <c r="C61">
        <f t="shared" si="9"/>
        <v>0.43426339285714288</v>
      </c>
      <c r="D61">
        <f t="shared" si="9"/>
        <v>0.12969999999999998</v>
      </c>
      <c r="E61">
        <f t="shared" si="9"/>
        <v>0.60869750716157733</v>
      </c>
      <c r="F61">
        <f t="shared" si="9"/>
        <v>7.6796348936297595E-2</v>
      </c>
      <c r="J61">
        <f t="shared" si="11"/>
        <v>0.12856145072306419</v>
      </c>
      <c r="K61">
        <f t="shared" si="10"/>
        <v>2.6783635567305029E-2</v>
      </c>
      <c r="L61">
        <f t="shared" si="10"/>
        <v>3.754203663191541E-2</v>
      </c>
      <c r="M61">
        <f t="shared" si="10"/>
        <v>2.222892324567342E-2</v>
      </c>
      <c r="N61">
        <f t="shared" si="12"/>
        <v>2.2735165321045029E-2</v>
      </c>
      <c r="O61">
        <f t="shared" si="13"/>
        <v>0.19288712292228463</v>
      </c>
      <c r="P61">
        <f t="shared" si="14"/>
        <v>4.4964088566718449E-2</v>
      </c>
      <c r="Q61">
        <f t="shared" si="15"/>
        <v>0.23785121148900307</v>
      </c>
    </row>
    <row r="62" spans="1:17">
      <c r="A62">
        <v>2008</v>
      </c>
      <c r="B62">
        <f t="shared" si="9"/>
        <v>0.33722000000000046</v>
      </c>
      <c r="C62">
        <f t="shared" si="9"/>
        <v>0.51197368421052625</v>
      </c>
      <c r="D62">
        <f t="shared" si="9"/>
        <v>7.7202380952380897E-2</v>
      </c>
      <c r="E62">
        <f t="shared" si="9"/>
        <v>0.60219792347210765</v>
      </c>
      <c r="F62">
        <f t="shared" si="9"/>
        <v>7.2424514776171595E-2</v>
      </c>
      <c r="J62">
        <f t="shared" si="11"/>
        <v>8.2098891338939328E-2</v>
      </c>
      <c r="K62">
        <f t="shared" si="10"/>
        <v>1.8795533731442115E-2</v>
      </c>
      <c r="L62">
        <f t="shared" si="10"/>
        <v>2.2107838220392036E-2</v>
      </c>
      <c r="M62">
        <f t="shared" si="10"/>
        <v>2.0739638287186987E-2</v>
      </c>
      <c r="N62">
        <f t="shared" si="12"/>
        <v>1.1613824210619586E-2</v>
      </c>
      <c r="O62">
        <f t="shared" si="13"/>
        <v>0.12300226329077349</v>
      </c>
      <c r="P62">
        <f t="shared" si="14"/>
        <v>3.2353462497806573E-2</v>
      </c>
      <c r="Q62">
        <f t="shared" si="15"/>
        <v>0.15535572578858006</v>
      </c>
    </row>
    <row r="63" spans="1:17">
      <c r="A63">
        <v>2009</v>
      </c>
      <c r="B63">
        <f t="shared" si="9"/>
        <v>0.22481333333333287</v>
      </c>
      <c r="C63">
        <f t="shared" si="9"/>
        <v>0.40196280991735533</v>
      </c>
      <c r="D63">
        <f t="shared" si="9"/>
        <v>9.2642857142857138E-2</v>
      </c>
      <c r="E63">
        <f t="shared" si="9"/>
        <v>0.29362549770993585</v>
      </c>
      <c r="F63">
        <f t="shared" si="9"/>
        <v>0.12207106277989717</v>
      </c>
      <c r="J63">
        <f t="shared" si="11"/>
        <v>4.2971871499720156E-2</v>
      </c>
      <c r="K63">
        <f t="shared" si="10"/>
        <v>1.7708188804829769E-2</v>
      </c>
      <c r="L63">
        <f t="shared" si="10"/>
        <v>1.2935464732244018E-2</v>
      </c>
      <c r="M63">
        <f t="shared" si="10"/>
        <v>1.7044443318301211E-2</v>
      </c>
      <c r="N63">
        <f t="shared" si="12"/>
        <v>1.3050018295698866E-2</v>
      </c>
      <c r="O63">
        <f t="shared" si="13"/>
        <v>7.3615525036793944E-2</v>
      </c>
      <c r="P63">
        <f t="shared" si="14"/>
        <v>3.0094461614000076E-2</v>
      </c>
      <c r="Q63">
        <f t="shared" si="15"/>
        <v>0.10370998665079402</v>
      </c>
    </row>
    <row r="64" spans="1:17">
      <c r="A64">
        <v>2010</v>
      </c>
      <c r="B64">
        <f t="shared" si="9"/>
        <v>0.31992666666666697</v>
      </c>
      <c r="C64">
        <f t="shared" si="9"/>
        <v>0.39223790322580637</v>
      </c>
      <c r="D64">
        <f t="shared" si="9"/>
        <v>0.12471153846153872</v>
      </c>
      <c r="E64">
        <f t="shared" si="9"/>
        <v>0.18445282083743719</v>
      </c>
      <c r="F64">
        <f t="shared" si="9"/>
        <v>9.037431625305388E-2</v>
      </c>
      <c r="J64">
        <f t="shared" si="11"/>
        <v>5.9672788059630187E-2</v>
      </c>
      <c r="K64">
        <f t="shared" si="10"/>
        <v>2.3261221956716573E-2</v>
      </c>
      <c r="L64">
        <f t="shared" si="10"/>
        <v>1.0938764384460977E-2</v>
      </c>
      <c r="M64">
        <f t="shared" si="10"/>
        <v>7.926959799343665E-3</v>
      </c>
      <c r="N64">
        <f t="shared" si="12"/>
        <v>1.3749021640822557E-2</v>
      </c>
      <c r="O64">
        <f t="shared" si="13"/>
        <v>9.387277440080774E-2</v>
      </c>
      <c r="P64">
        <f t="shared" si="14"/>
        <v>2.167598144016622E-2</v>
      </c>
      <c r="Q64">
        <f t="shared" si="15"/>
        <v>0.11554875584097396</v>
      </c>
    </row>
    <row r="65" spans="1:17">
      <c r="A65">
        <v>2011</v>
      </c>
      <c r="B65">
        <f t="shared" si="9"/>
        <v>0.43233333333333329</v>
      </c>
      <c r="C65">
        <f t="shared" si="9"/>
        <v>0.3891</v>
      </c>
      <c r="D65">
        <f t="shared" si="9"/>
        <v>7.5406976744186088E-2</v>
      </c>
      <c r="E65">
        <f t="shared" si="9"/>
        <v>0.30054404785571692</v>
      </c>
      <c r="F65">
        <f t="shared" si="9"/>
        <v>9.3492295529283273E-2</v>
      </c>
      <c r="J65">
        <f t="shared" si="11"/>
        <v>7.9993791561017685E-2</v>
      </c>
      <c r="K65">
        <f t="shared" si="10"/>
        <v>1.3952405504828676E-2</v>
      </c>
      <c r="L65">
        <f t="shared" si="10"/>
        <v>1.0776953039695702E-2</v>
      </c>
      <c r="M65">
        <f t="shared" si="10"/>
        <v>1.3361655936831095E-2</v>
      </c>
      <c r="N65">
        <f t="shared" si="12"/>
        <v>1.922077409696878E-2</v>
      </c>
      <c r="O65">
        <f t="shared" si="13"/>
        <v>0.10472315010554206</v>
      </c>
      <c r="P65">
        <f t="shared" si="14"/>
        <v>3.2582430033799875E-2</v>
      </c>
      <c r="Q65">
        <f t="shared" si="15"/>
        <v>0.13730558013934194</v>
      </c>
    </row>
    <row r="66" spans="1:17">
      <c r="A66">
        <v>2012</v>
      </c>
      <c r="B66">
        <f t="shared" si="9"/>
        <v>0.13834666666666617</v>
      </c>
      <c r="C66">
        <f t="shared" si="9"/>
        <v>0.3629664179104477</v>
      </c>
      <c r="D66">
        <f t="shared" si="9"/>
        <v>8.7635135135135059E-2</v>
      </c>
      <c r="E66">
        <f t="shared" si="9"/>
        <v>0.4614020910695833</v>
      </c>
      <c r="F66">
        <f t="shared" si="9"/>
        <v>0.13100864527010267</v>
      </c>
      <c r="J66">
        <f t="shared" si="11"/>
        <v>2.3878743749557431E-2</v>
      </c>
      <c r="K66">
        <f t="shared" si="10"/>
        <v>1.5125893422439292E-2</v>
      </c>
      <c r="L66">
        <f t="shared" si="10"/>
        <v>1.9228001572671818E-2</v>
      </c>
      <c r="M66">
        <f t="shared" si="10"/>
        <v>2.8744571836429981E-2</v>
      </c>
      <c r="N66">
        <f t="shared" si="12"/>
        <v>8.6187639269517252E-3</v>
      </c>
      <c r="O66">
        <f t="shared" si="13"/>
        <v>5.8232638744668538E-2</v>
      </c>
      <c r="P66">
        <f t="shared" si="14"/>
        <v>3.7363335763381703E-2</v>
      </c>
      <c r="Q66">
        <f t="shared" si="15"/>
        <v>9.5595974508050241E-2</v>
      </c>
    </row>
    <row r="67" spans="1:17">
      <c r="A67">
        <v>2013</v>
      </c>
      <c r="B67">
        <f t="shared" si="9"/>
        <v>0.11240666666666643</v>
      </c>
      <c r="C67">
        <f t="shared" si="9"/>
        <v>0.3629664179104477</v>
      </c>
      <c r="D67">
        <f t="shared" si="9"/>
        <v>0.36027777777777548</v>
      </c>
      <c r="E67">
        <f t="shared" si="9"/>
        <v>0.36638162762505866</v>
      </c>
      <c r="F67">
        <f t="shared" si="9"/>
        <v>0.38290928935548263</v>
      </c>
      <c r="J67">
        <f t="shared" si="11"/>
        <v>1.9401479296515443E-2</v>
      </c>
      <c r="K67">
        <f t="shared" si="10"/>
        <v>6.2184228514472299E-2</v>
      </c>
      <c r="L67">
        <f t="shared" si="10"/>
        <v>6.2769329975210231E-2</v>
      </c>
      <c r="M67">
        <f t="shared" si="10"/>
        <v>6.6712300942837088E-2</v>
      </c>
      <c r="N67">
        <f t="shared" si="12"/>
        <v>2.0467476557863674E-2</v>
      </c>
      <c r="O67">
        <f t="shared" si="13"/>
        <v>0.14435503778619796</v>
      </c>
      <c r="P67">
        <f t="shared" si="14"/>
        <v>8.7179777500700759E-2</v>
      </c>
      <c r="Q67">
        <f t="shared" si="15"/>
        <v>0.23153481528689873</v>
      </c>
    </row>
    <row r="68" spans="1:17">
      <c r="A68">
        <v>2014</v>
      </c>
      <c r="B68">
        <f t="shared" si="9"/>
        <v>0.28533999999999976</v>
      </c>
      <c r="C68">
        <f t="shared" si="9"/>
        <v>0.4229347826086956</v>
      </c>
      <c r="D68">
        <f t="shared" si="9"/>
        <v>0.43233333333333329</v>
      </c>
      <c r="E68">
        <f t="shared" si="9"/>
        <v>0.46804338231095782</v>
      </c>
      <c r="F68">
        <f t="shared" si="9"/>
        <v>0.24104875122524286</v>
      </c>
      <c r="J68">
        <f t="shared" si="11"/>
        <v>5.7386850467686552E-2</v>
      </c>
      <c r="K68">
        <f t="shared" si="10"/>
        <v>8.6949773435888777E-2</v>
      </c>
      <c r="L68">
        <f t="shared" si="10"/>
        <v>9.6223502354398541E-2</v>
      </c>
      <c r="M68">
        <f t="shared" si="10"/>
        <v>5.3649703348605214E-2</v>
      </c>
      <c r="N68">
        <f t="shared" si="12"/>
        <v>3.2707238115206219E-2</v>
      </c>
      <c r="O68">
        <f t="shared" si="13"/>
        <v>0.24056012625797385</v>
      </c>
      <c r="P68">
        <f t="shared" si="14"/>
        <v>8.6356941463811426E-2</v>
      </c>
      <c r="Q68">
        <f t="shared" si="15"/>
        <v>0.3269170677217853</v>
      </c>
    </row>
    <row r="69" spans="1:17">
      <c r="A69">
        <v>2015</v>
      </c>
      <c r="B69">
        <f t="shared" si="9"/>
        <v>0.3112799999999995</v>
      </c>
      <c r="C69">
        <f t="shared" si="9"/>
        <v>0.49630102040816321</v>
      </c>
      <c r="D69">
        <f t="shared" si="9"/>
        <v>0.52960833333333335</v>
      </c>
      <c r="E69">
        <f t="shared" si="9"/>
        <v>0.38601190476190478</v>
      </c>
      <c r="F69">
        <f t="shared" si="9"/>
        <v>0.60796874999999995</v>
      </c>
      <c r="J69">
        <f t="shared" si="11"/>
        <v>7.3463686127465108E-2</v>
      </c>
      <c r="K69">
        <f t="shared" si="10"/>
        <v>0.12499029931409014</v>
      </c>
      <c r="L69">
        <f t="shared" si="10"/>
        <v>9.721467724429235E-2</v>
      </c>
      <c r="M69">
        <f t="shared" si="10"/>
        <v>0.11159848153043762</v>
      </c>
      <c r="N69">
        <f t="shared" si="12"/>
        <v>8.9993015506144761E-2</v>
      </c>
      <c r="O69">
        <f t="shared" si="13"/>
        <v>0.29566866268584757</v>
      </c>
      <c r="P69">
        <f t="shared" si="14"/>
        <v>0.20159149703658238</v>
      </c>
      <c r="Q69">
        <f t="shared" si="15"/>
        <v>0.49726015972242998</v>
      </c>
    </row>
    <row r="70" spans="1:17">
      <c r="A70">
        <v>2016</v>
      </c>
      <c r="B70">
        <f t="shared" ref="B70:F71" si="16">B38*$B$50/$K$22</f>
        <v>0.30263333333333337</v>
      </c>
      <c r="C70">
        <f t="shared" si="16"/>
        <v>0.5286684782608696</v>
      </c>
      <c r="D70">
        <f t="shared" si="16"/>
        <v>0.47556666666666669</v>
      </c>
      <c r="E70">
        <f t="shared" si="16"/>
        <v>0.37270114942528737</v>
      </c>
      <c r="F70">
        <f t="shared" si="16"/>
        <v>0.2431875</v>
      </c>
      <c r="J70">
        <f t="shared" ref="J70:M71" si="17">B70*C70*$C$52</f>
        <v>7.6081051756402715E-2</v>
      </c>
      <c r="K70">
        <f t="shared" si="17"/>
        <v>0.1195559384743471</v>
      </c>
      <c r="L70">
        <f t="shared" si="17"/>
        <v>8.4284646280765776E-2</v>
      </c>
      <c r="M70">
        <f t="shared" si="17"/>
        <v>4.3100103211755232E-2</v>
      </c>
      <c r="N70">
        <f>F70*B70*$C$52</f>
        <v>3.4997283807945249E-2</v>
      </c>
      <c r="O70">
        <f>J70+K70+L70</f>
        <v>0.27992163651151558</v>
      </c>
      <c r="P70">
        <f>M70+N70</f>
        <v>7.8097387019700482E-2</v>
      </c>
      <c r="Q70">
        <f>P70+O70</f>
        <v>0.35801902353121606</v>
      </c>
    </row>
    <row r="71" spans="1:17">
      <c r="A71">
        <v>2017</v>
      </c>
      <c r="B71">
        <f t="shared" si="16"/>
        <v>0.31128000000000006</v>
      </c>
      <c r="C71">
        <f t="shared" si="16"/>
        <v>0.54041666666666666</v>
      </c>
      <c r="D71">
        <f t="shared" si="16"/>
        <v>0.31344166666666667</v>
      </c>
      <c r="E71">
        <f t="shared" si="16"/>
        <v>0.3602777777777777</v>
      </c>
      <c r="F71">
        <f t="shared" si="16"/>
        <v>0.19455</v>
      </c>
      <c r="J71">
        <f t="shared" si="17"/>
        <v>7.9993791561017713E-2</v>
      </c>
      <c r="K71">
        <f t="shared" si="17"/>
        <v>8.0549304002413641E-2</v>
      </c>
      <c r="L71">
        <f t="shared" si="17"/>
        <v>5.3699536001609087E-2</v>
      </c>
      <c r="M71">
        <f t="shared" si="17"/>
        <v>3.3330746483757362E-2</v>
      </c>
      <c r="N71">
        <f>F71*B71*$C$52</f>
        <v>2.8797764961966375E-2</v>
      </c>
      <c r="O71">
        <f>J71+K71+L71</f>
        <v>0.21424263156504045</v>
      </c>
      <c r="P71">
        <f>M71+N71</f>
        <v>6.2128511445723733E-2</v>
      </c>
      <c r="Q71">
        <f>P71+O71</f>
        <v>0.27637114301076415</v>
      </c>
    </row>
    <row r="72" spans="1:17">
      <c r="A72">
        <v>2018</v>
      </c>
    </row>
    <row r="73" spans="1:17">
      <c r="A73">
        <v>2019</v>
      </c>
    </row>
    <row r="74" spans="1:17">
      <c r="A74">
        <v>2020</v>
      </c>
    </row>
    <row r="76" spans="1:17">
      <c r="B76" s="3">
        <f>MIN(B56:B69)</f>
        <v>0.11240666666666643</v>
      </c>
      <c r="C76" s="3">
        <f>MIN(C56:C69)</f>
        <v>0.2431875</v>
      </c>
      <c r="D76" s="3">
        <f>MIN(D56:D69)</f>
        <v>7.5406976744186088E-2</v>
      </c>
      <c r="E76" s="3">
        <f>MIN(E56:E69)</f>
        <v>0.18445282083743719</v>
      </c>
      <c r="F76" s="3">
        <f>MIN(F56:F69)</f>
        <v>7.2424514776171595E-2</v>
      </c>
    </row>
    <row r="77" spans="1:17">
      <c r="B77" s="3">
        <f>MAX(B56:B69)</f>
        <v>0.62256000000000022</v>
      </c>
      <c r="C77" s="3">
        <f>MAX(C56:C69)</f>
        <v>0.51197368421052625</v>
      </c>
      <c r="D77" s="3">
        <f>MAX(D56:D69)</f>
        <v>0.52960833333333335</v>
      </c>
      <c r="E77" s="3">
        <f>MAX(E56:E69)</f>
        <v>0.60869750716157733</v>
      </c>
      <c r="F77" s="3">
        <f>MAX(F56:F69)</f>
        <v>0.60796874999999995</v>
      </c>
    </row>
  </sheetData>
  <mergeCells count="1">
    <mergeCell ref="O53:P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:F23"/>
    </sheetView>
  </sheetViews>
  <sheetFormatPr defaultColWidth="11.42578125" defaultRowHeight="15"/>
  <cols>
    <col min="2" max="2" width="9.140625" customWidth="1"/>
    <col min="3" max="4" width="9.28515625" customWidth="1"/>
    <col min="5" max="5" width="12.28515625" customWidth="1"/>
    <col min="6" max="6" width="12.85546875" bestFit="1" customWidth="1"/>
    <col min="7" max="7" width="5.7109375" customWidth="1"/>
    <col min="8" max="8" width="4.42578125" bestFit="1" customWidth="1"/>
    <col min="9" max="9" width="4.7109375" bestFit="1" customWidth="1"/>
  </cols>
  <sheetData>
    <row r="1" spans="1:6">
      <c r="B1" t="s">
        <v>0</v>
      </c>
      <c r="C1" t="s">
        <v>2</v>
      </c>
      <c r="D1" t="s">
        <v>3</v>
      </c>
      <c r="E1" t="s">
        <v>4</v>
      </c>
      <c r="F1" t="s">
        <v>1</v>
      </c>
    </row>
    <row r="2" spans="1:6">
      <c r="A2">
        <v>2002</v>
      </c>
      <c r="B2">
        <v>2</v>
      </c>
      <c r="C2">
        <v>19.7</v>
      </c>
      <c r="D2">
        <v>1.9000000000000057</v>
      </c>
      <c r="E2" s="1">
        <v>-5.704531239784016</v>
      </c>
      <c r="F2" s="1">
        <v>-2.77159250299463</v>
      </c>
    </row>
    <row r="3" spans="1:6">
      <c r="A3">
        <v>2003</v>
      </c>
      <c r="B3">
        <v>3.5999999999999943</v>
      </c>
      <c r="C3">
        <v>19.3</v>
      </c>
      <c r="D3">
        <v>0.79999999999999716</v>
      </c>
      <c r="E3" s="1">
        <v>-5.3547338432257989</v>
      </c>
      <c r="F3" s="1">
        <v>-2.51498350927382</v>
      </c>
    </row>
    <row r="4" spans="1:6">
      <c r="A4">
        <v>2004</v>
      </c>
      <c r="B4">
        <v>5.0999999999999943</v>
      </c>
      <c r="C4">
        <v>18</v>
      </c>
      <c r="D4">
        <v>3.5</v>
      </c>
      <c r="E4" s="1">
        <v>-4.5185623731540616</v>
      </c>
      <c r="F4" s="1">
        <v>-5.4941950122181895</v>
      </c>
    </row>
    <row r="5" spans="1:6">
      <c r="A5">
        <v>2005</v>
      </c>
      <c r="B5">
        <v>3.5</v>
      </c>
      <c r="C5">
        <v>16.7</v>
      </c>
      <c r="D5">
        <v>2.0999999999999943</v>
      </c>
      <c r="E5" s="1">
        <v>-3.0087651877971693</v>
      </c>
      <c r="F5" s="1">
        <v>-2.6190986263845044</v>
      </c>
    </row>
    <row r="6" spans="1:6">
      <c r="A6">
        <v>2006</v>
      </c>
      <c r="B6">
        <v>6.2000000000000028</v>
      </c>
      <c r="C6">
        <v>12.2</v>
      </c>
      <c r="D6">
        <v>1</v>
      </c>
      <c r="E6" s="1">
        <v>-2.0839478449769016</v>
      </c>
      <c r="F6" s="1">
        <v>-4.0125458947492936</v>
      </c>
    </row>
    <row r="7" spans="1:6">
      <c r="A7">
        <v>2007</v>
      </c>
      <c r="B7">
        <v>7.2000000000000028</v>
      </c>
      <c r="C7">
        <v>8.5</v>
      </c>
      <c r="D7">
        <v>2.5</v>
      </c>
      <c r="E7" s="1">
        <v>0.14079356372280125</v>
      </c>
      <c r="F7" s="1">
        <v>-6.3333088973207179</v>
      </c>
    </row>
    <row r="8" spans="1:6">
      <c r="A8">
        <v>2008</v>
      </c>
      <c r="B8">
        <v>3.9000000000000057</v>
      </c>
      <c r="C8">
        <v>6.7</v>
      </c>
      <c r="D8">
        <v>4.2000000000000028</v>
      </c>
      <c r="E8" s="1">
        <v>-1.6153327038914229</v>
      </c>
      <c r="F8" s="1">
        <v>-6.7156128211993531</v>
      </c>
    </row>
    <row r="9" spans="1:6">
      <c r="A9">
        <v>2009</v>
      </c>
      <c r="B9">
        <v>2.5999999999999943</v>
      </c>
      <c r="C9">
        <v>8.5</v>
      </c>
      <c r="D9">
        <v>3.5</v>
      </c>
      <c r="E9" s="1">
        <v>-3.6809927671916878</v>
      </c>
      <c r="F9" s="1">
        <v>-3.9843595109593566</v>
      </c>
    </row>
    <row r="10" spans="1:6">
      <c r="A10">
        <v>2010</v>
      </c>
      <c r="B10">
        <v>3.7000000000000028</v>
      </c>
      <c r="C10">
        <v>9.3000000000000007</v>
      </c>
      <c r="D10">
        <v>2.5999999999999943</v>
      </c>
      <c r="E10" s="1">
        <v>-5.8596736467689929</v>
      </c>
      <c r="F10" s="1">
        <v>-5.3817834553582546</v>
      </c>
    </row>
    <row r="11" spans="1:6">
      <c r="A11">
        <v>2011</v>
      </c>
      <c r="B11">
        <v>5</v>
      </c>
      <c r="C11">
        <v>9.6999999999999993</v>
      </c>
      <c r="D11">
        <v>4.2999999999999972</v>
      </c>
      <c r="E11" s="1">
        <v>-3.5962559932386755</v>
      </c>
      <c r="F11" s="1">
        <v>-5.2023003312359526</v>
      </c>
    </row>
    <row r="12" spans="1:6">
      <c r="A12">
        <v>2012</v>
      </c>
      <c r="B12">
        <v>1.5999999999999943</v>
      </c>
      <c r="C12">
        <v>10.1</v>
      </c>
      <c r="D12">
        <v>3.7000000000000028</v>
      </c>
      <c r="E12" s="1">
        <v>-2.3424976918241462</v>
      </c>
      <c r="F12" s="1">
        <v>-3.7125412525046162</v>
      </c>
    </row>
    <row r="13" spans="1:6">
      <c r="A13">
        <v>2013</v>
      </c>
      <c r="B13">
        <v>1.2999999999999972</v>
      </c>
      <c r="C13">
        <v>9.8000000000000007</v>
      </c>
      <c r="D13">
        <v>0.90000000000000568</v>
      </c>
      <c r="E13" s="1">
        <v>-2.9500205573610749</v>
      </c>
      <c r="F13" s="1">
        <v>-1.2702094556616059</v>
      </c>
    </row>
    <row r="14" spans="1:6">
      <c r="A14">
        <v>2014</v>
      </c>
      <c r="B14">
        <v>3.2999999999999972</v>
      </c>
      <c r="C14">
        <v>8.1</v>
      </c>
      <c r="D14">
        <v>1E-3</v>
      </c>
      <c r="E14" s="1">
        <v>-2.3092588725359886</v>
      </c>
      <c r="F14" s="1">
        <v>-2.017745362827112</v>
      </c>
    </row>
    <row r="15" spans="1:6">
      <c r="A15">
        <v>2015</v>
      </c>
      <c r="B15">
        <v>3.5999999999999943</v>
      </c>
      <c r="C15">
        <v>6.9</v>
      </c>
      <c r="D15">
        <v>-0.90000000000000568</v>
      </c>
      <c r="E15" s="1">
        <v>-2.8</v>
      </c>
      <c r="F15" s="1">
        <v>-0.8</v>
      </c>
    </row>
    <row r="16" spans="1:6">
      <c r="A16" s="7">
        <v>2016</v>
      </c>
      <c r="B16" s="7">
        <v>3.5</v>
      </c>
      <c r="C16" s="7">
        <v>5.8</v>
      </c>
      <c r="D16" s="7">
        <v>-0.4</v>
      </c>
      <c r="E16" s="8">
        <v>-2.9</v>
      </c>
      <c r="F16" s="8">
        <v>-2</v>
      </c>
    </row>
    <row r="17" spans="1:11">
      <c r="A17" s="7">
        <v>2017</v>
      </c>
      <c r="B17" s="7">
        <v>3.6</v>
      </c>
      <c r="C17" s="7">
        <v>5.6</v>
      </c>
      <c r="D17" s="7">
        <v>0.7</v>
      </c>
      <c r="E17" s="8">
        <v>-3</v>
      </c>
      <c r="F17" s="8">
        <v>-2.5</v>
      </c>
    </row>
    <row r="18" spans="1:11">
      <c r="A18" s="7">
        <v>2018</v>
      </c>
      <c r="B18" s="7">
        <v>4</v>
      </c>
      <c r="C18" s="7">
        <v>5.3</v>
      </c>
      <c r="D18" s="7">
        <v>1.2</v>
      </c>
      <c r="E18" s="8">
        <v>-2.8</v>
      </c>
      <c r="F18" s="8">
        <v>-3</v>
      </c>
    </row>
    <row r="19" spans="1:11">
      <c r="A19" s="7">
        <v>2019</v>
      </c>
      <c r="B19" s="7">
        <v>2.8</v>
      </c>
      <c r="C19" s="7">
        <v>5.2</v>
      </c>
      <c r="D19" s="7">
        <v>1.8</v>
      </c>
      <c r="E19" s="8">
        <v>-3</v>
      </c>
      <c r="F19" s="8">
        <v>-3.5</v>
      </c>
    </row>
    <row r="20" spans="1:11">
      <c r="A20" s="7">
        <v>2020</v>
      </c>
      <c r="B20" s="7">
        <v>3.2</v>
      </c>
      <c r="C20" s="7">
        <v>5.2</v>
      </c>
      <c r="D20" s="7">
        <v>2</v>
      </c>
      <c r="E20" s="8">
        <v>-3</v>
      </c>
      <c r="F20" s="8">
        <v>-3.5</v>
      </c>
    </row>
    <row r="22" spans="1:11">
      <c r="A22" s="2" t="s">
        <v>5</v>
      </c>
      <c r="B22" t="s">
        <v>6</v>
      </c>
      <c r="C22" t="s">
        <v>7</v>
      </c>
      <c r="D22" t="s">
        <v>7</v>
      </c>
      <c r="E22" t="s">
        <v>6</v>
      </c>
      <c r="F22" t="s">
        <v>6</v>
      </c>
      <c r="H22" t="s">
        <v>11</v>
      </c>
      <c r="I22" t="s">
        <v>12</v>
      </c>
      <c r="J22">
        <v>0</v>
      </c>
      <c r="K22">
        <v>6</v>
      </c>
    </row>
    <row r="24" spans="1:11">
      <c r="A24">
        <v>2002</v>
      </c>
      <c r="B24">
        <f>B2*0.8</f>
        <v>1.6</v>
      </c>
      <c r="C24" s="1">
        <f>1/C2*30</f>
        <v>1.5228426395939085</v>
      </c>
      <c r="D24" s="1">
        <f>3/D2</f>
        <v>1.578947368421048</v>
      </c>
      <c r="E24" s="1">
        <f>-1/E2*10</f>
        <v>1.7529924159690671</v>
      </c>
      <c r="F24" s="1">
        <f>-1/F2*4.5</f>
        <v>1.6236153024435853</v>
      </c>
      <c r="H24">
        <f t="shared" ref="H24:H37" si="0">MIN(B24:F24)</f>
        <v>1.5228426395939085</v>
      </c>
      <c r="I24">
        <f t="shared" ref="I24:I37" si="1">MAX(B24:F24)</f>
        <v>1.7529924159690671</v>
      </c>
      <c r="J24" t="b">
        <f t="shared" ref="J24:J37" si="2">$J$22&lt;H24</f>
        <v>1</v>
      </c>
      <c r="K24" t="b">
        <f t="shared" ref="K24:K37" si="3">$K$22&gt;I24</f>
        <v>1</v>
      </c>
    </row>
    <row r="25" spans="1:11">
      <c r="A25">
        <v>2003</v>
      </c>
      <c r="B25">
        <f t="shared" ref="B25:B42" si="4">B3*0.8</f>
        <v>2.8799999999999955</v>
      </c>
      <c r="C25" s="1">
        <f t="shared" ref="C25:C42" si="5">1/C3*30</f>
        <v>1.5544041450777202</v>
      </c>
      <c r="D25" s="1">
        <f t="shared" ref="D25:D33" si="6">3/D3</f>
        <v>3.7500000000000133</v>
      </c>
      <c r="E25" s="1">
        <f>-1/E3*10</f>
        <v>1.867506451819424</v>
      </c>
      <c r="F25" s="1">
        <f t="shared" ref="F25:F42" si="7">-1/F3*4.5</f>
        <v>1.7892761457109261</v>
      </c>
      <c r="H25">
        <f t="shared" si="0"/>
        <v>1.5544041450777202</v>
      </c>
      <c r="I25">
        <f t="shared" si="1"/>
        <v>3.7500000000000133</v>
      </c>
      <c r="J25" t="b">
        <f t="shared" si="2"/>
        <v>1</v>
      </c>
      <c r="K25" t="b">
        <f t="shared" si="3"/>
        <v>1</v>
      </c>
    </row>
    <row r="26" spans="1:11">
      <c r="A26">
        <v>2004</v>
      </c>
      <c r="B26">
        <f t="shared" si="4"/>
        <v>4.0799999999999956</v>
      </c>
      <c r="C26" s="1">
        <f t="shared" si="5"/>
        <v>1.6666666666666665</v>
      </c>
      <c r="D26" s="1">
        <f t="shared" si="6"/>
        <v>0.8571428571428571</v>
      </c>
      <c r="E26" s="1">
        <f>-1/E4*10</f>
        <v>2.2130932748461247</v>
      </c>
      <c r="F26" s="1">
        <f t="shared" si="7"/>
        <v>0.81904628248410127</v>
      </c>
      <c r="H26">
        <f t="shared" si="0"/>
        <v>0.81904628248410127</v>
      </c>
      <c r="I26">
        <f t="shared" si="1"/>
        <v>4.0799999999999956</v>
      </c>
      <c r="J26" t="b">
        <f t="shared" si="2"/>
        <v>1</v>
      </c>
      <c r="K26" t="b">
        <f t="shared" si="3"/>
        <v>1</v>
      </c>
    </row>
    <row r="27" spans="1:11">
      <c r="A27">
        <v>2005</v>
      </c>
      <c r="B27">
        <f t="shared" si="4"/>
        <v>2.8000000000000003</v>
      </c>
      <c r="C27" s="1">
        <f t="shared" si="5"/>
        <v>1.7964071856287425</v>
      </c>
      <c r="D27" s="1">
        <f t="shared" si="6"/>
        <v>1.4285714285714324</v>
      </c>
      <c r="E27" s="1">
        <f>-1/E5*10</f>
        <v>3.3236226078916378</v>
      </c>
      <c r="F27" s="1">
        <f t="shared" si="7"/>
        <v>1.7181483563343156</v>
      </c>
      <c r="H27">
        <f t="shared" si="0"/>
        <v>1.4285714285714324</v>
      </c>
      <c r="I27">
        <f t="shared" si="1"/>
        <v>3.3236226078916378</v>
      </c>
      <c r="J27" t="b">
        <f t="shared" si="2"/>
        <v>1</v>
      </c>
      <c r="K27" t="b">
        <f t="shared" si="3"/>
        <v>1</v>
      </c>
    </row>
    <row r="28" spans="1:11">
      <c r="A28">
        <v>2006</v>
      </c>
      <c r="B28">
        <f t="shared" si="4"/>
        <v>4.9600000000000026</v>
      </c>
      <c r="C28" s="1">
        <f t="shared" si="5"/>
        <v>2.459016393442623</v>
      </c>
      <c r="D28" s="1">
        <f>3/D6</f>
        <v>3</v>
      </c>
      <c r="E28" s="1">
        <f>-1/E6*10</f>
        <v>4.7985845826726239</v>
      </c>
      <c r="F28" s="1">
        <f t="shared" si="7"/>
        <v>1.1214824996490571</v>
      </c>
      <c r="H28">
        <f t="shared" si="0"/>
        <v>1.1214824996490571</v>
      </c>
      <c r="I28">
        <f t="shared" si="1"/>
        <v>4.9600000000000026</v>
      </c>
      <c r="J28" t="b">
        <f t="shared" si="2"/>
        <v>1</v>
      </c>
      <c r="K28" t="b">
        <f t="shared" si="3"/>
        <v>1</v>
      </c>
    </row>
    <row r="29" spans="1:11">
      <c r="A29">
        <v>2007</v>
      </c>
      <c r="B29">
        <f t="shared" si="4"/>
        <v>5.7600000000000025</v>
      </c>
      <c r="C29" s="1">
        <f t="shared" si="5"/>
        <v>3.5294117647058822</v>
      </c>
      <c r="D29" s="1">
        <f t="shared" si="6"/>
        <v>1.2</v>
      </c>
      <c r="E29" s="4">
        <f>E7*40</f>
        <v>5.6317425489120501</v>
      </c>
      <c r="F29" s="1">
        <f t="shared" si="7"/>
        <v>0.71052905723636939</v>
      </c>
      <c r="H29">
        <f t="shared" si="0"/>
        <v>0.71052905723636939</v>
      </c>
      <c r="I29">
        <f t="shared" si="1"/>
        <v>5.7600000000000025</v>
      </c>
      <c r="J29" t="b">
        <f t="shared" si="2"/>
        <v>1</v>
      </c>
      <c r="K29" t="b">
        <f t="shared" si="3"/>
        <v>1</v>
      </c>
    </row>
    <row r="30" spans="1:11">
      <c r="A30">
        <v>2008</v>
      </c>
      <c r="B30">
        <f t="shared" si="4"/>
        <v>3.1200000000000045</v>
      </c>
      <c r="C30" s="1">
        <f t="shared" si="5"/>
        <v>4.4776119402985071</v>
      </c>
      <c r="D30" s="1">
        <f t="shared" si="6"/>
        <v>0.71428571428571386</v>
      </c>
      <c r="E30" s="1">
        <f>-1/E8*9</f>
        <v>5.5716076188629859</v>
      </c>
      <c r="F30" s="1">
        <f t="shared" si="7"/>
        <v>0.67008032175332244</v>
      </c>
      <c r="H30">
        <f t="shared" si="0"/>
        <v>0.67008032175332244</v>
      </c>
      <c r="I30">
        <f t="shared" si="1"/>
        <v>5.5716076188629859</v>
      </c>
      <c r="J30" t="b">
        <f t="shared" si="2"/>
        <v>1</v>
      </c>
      <c r="K30" t="b">
        <f t="shared" si="3"/>
        <v>1</v>
      </c>
    </row>
    <row r="31" spans="1:11">
      <c r="A31">
        <v>2009</v>
      </c>
      <c r="B31">
        <f t="shared" si="4"/>
        <v>2.0799999999999956</v>
      </c>
      <c r="C31" s="1">
        <f t="shared" si="5"/>
        <v>3.5294117647058822</v>
      </c>
      <c r="D31" s="1">
        <f t="shared" si="6"/>
        <v>0.8571428571428571</v>
      </c>
      <c r="E31" s="1">
        <f t="shared" ref="E31:E37" si="8">-1/E9*10</f>
        <v>2.7166584213718044</v>
      </c>
      <c r="F31" s="1">
        <f t="shared" si="7"/>
        <v>1.1294161552496269</v>
      </c>
      <c r="H31">
        <f t="shared" si="0"/>
        <v>0.8571428571428571</v>
      </c>
      <c r="I31">
        <f t="shared" si="1"/>
        <v>3.5294117647058822</v>
      </c>
      <c r="J31" t="b">
        <f t="shared" si="2"/>
        <v>1</v>
      </c>
      <c r="K31" t="b">
        <f t="shared" si="3"/>
        <v>1</v>
      </c>
    </row>
    <row r="32" spans="1:11">
      <c r="A32">
        <v>2010</v>
      </c>
      <c r="B32">
        <f t="shared" si="4"/>
        <v>2.9600000000000026</v>
      </c>
      <c r="C32" s="1">
        <f t="shared" si="5"/>
        <v>3.225806451612903</v>
      </c>
      <c r="D32" s="1">
        <f t="shared" si="6"/>
        <v>1.1538461538461564</v>
      </c>
      <c r="E32" s="1">
        <f t="shared" si="8"/>
        <v>1.7065796839238601</v>
      </c>
      <c r="F32" s="1">
        <f t="shared" si="7"/>
        <v>0.83615404397582627</v>
      </c>
      <c r="H32">
        <f t="shared" si="0"/>
        <v>0.83615404397582627</v>
      </c>
      <c r="I32">
        <f t="shared" si="1"/>
        <v>3.225806451612903</v>
      </c>
      <c r="J32" t="b">
        <f t="shared" si="2"/>
        <v>1</v>
      </c>
      <c r="K32" t="b">
        <f t="shared" si="3"/>
        <v>1</v>
      </c>
    </row>
    <row r="33" spans="1:11">
      <c r="A33">
        <v>2011</v>
      </c>
      <c r="B33">
        <f t="shared" si="4"/>
        <v>4</v>
      </c>
      <c r="C33" s="1">
        <f t="shared" si="5"/>
        <v>3.0927835051546393</v>
      </c>
      <c r="D33" s="1">
        <f t="shared" si="6"/>
        <v>0.69767441860465162</v>
      </c>
      <c r="E33" s="1">
        <f t="shared" si="8"/>
        <v>2.7806696794669259</v>
      </c>
      <c r="F33" s="1">
        <f t="shared" si="7"/>
        <v>0.86500196326245127</v>
      </c>
      <c r="H33">
        <f t="shared" si="0"/>
        <v>0.69767441860465162</v>
      </c>
      <c r="I33">
        <f t="shared" si="1"/>
        <v>4</v>
      </c>
      <c r="J33" t="b">
        <f t="shared" si="2"/>
        <v>1</v>
      </c>
      <c r="K33" t="b">
        <f t="shared" si="3"/>
        <v>1</v>
      </c>
    </row>
    <row r="34" spans="1:11">
      <c r="A34">
        <v>2012</v>
      </c>
      <c r="B34">
        <f t="shared" si="4"/>
        <v>1.2799999999999956</v>
      </c>
      <c r="C34" s="1">
        <f t="shared" si="5"/>
        <v>2.9702970297029703</v>
      </c>
      <c r="D34" s="1">
        <f>3/D12</f>
        <v>0.81081081081081019</v>
      </c>
      <c r="E34" s="1">
        <f t="shared" si="8"/>
        <v>4.2689476428951423</v>
      </c>
      <c r="F34" s="1">
        <f t="shared" si="7"/>
        <v>1.2121077434396548</v>
      </c>
      <c r="H34">
        <f t="shared" si="0"/>
        <v>0.81081081081081019</v>
      </c>
      <c r="I34">
        <f t="shared" si="1"/>
        <v>4.2689476428951423</v>
      </c>
      <c r="J34" t="b">
        <f t="shared" si="2"/>
        <v>1</v>
      </c>
      <c r="K34" t="b">
        <f t="shared" si="3"/>
        <v>1</v>
      </c>
    </row>
    <row r="35" spans="1:11">
      <c r="A35">
        <v>2013</v>
      </c>
      <c r="B35">
        <f t="shared" si="4"/>
        <v>1.0399999999999978</v>
      </c>
      <c r="C35" s="1">
        <f t="shared" si="5"/>
        <v>3.0612244897959182</v>
      </c>
      <c r="D35" s="1">
        <f>3/D13</f>
        <v>3.3333333333333122</v>
      </c>
      <c r="E35" s="1">
        <f t="shared" si="8"/>
        <v>3.3898068862765642</v>
      </c>
      <c r="F35" s="1">
        <f t="shared" si="7"/>
        <v>3.5427228005133324</v>
      </c>
      <c r="H35">
        <f t="shared" si="0"/>
        <v>1.0399999999999978</v>
      </c>
      <c r="I35">
        <f t="shared" si="1"/>
        <v>3.5427228005133324</v>
      </c>
      <c r="J35" t="b">
        <f t="shared" si="2"/>
        <v>1</v>
      </c>
      <c r="K35" t="b">
        <f t="shared" si="3"/>
        <v>1</v>
      </c>
    </row>
    <row r="36" spans="1:11">
      <c r="A36">
        <v>2014</v>
      </c>
      <c r="B36">
        <f t="shared" si="4"/>
        <v>2.6399999999999979</v>
      </c>
      <c r="C36" s="1">
        <f t="shared" si="5"/>
        <v>3.7037037037037037</v>
      </c>
      <c r="D36" s="4">
        <f>3/D14/750</f>
        <v>4</v>
      </c>
      <c r="E36" s="1">
        <f t="shared" si="8"/>
        <v>4.3303936682586697</v>
      </c>
      <c r="F36" s="1">
        <f t="shared" si="7"/>
        <v>2.2302120390924554</v>
      </c>
      <c r="H36">
        <f t="shared" si="0"/>
        <v>2.2302120390924554</v>
      </c>
      <c r="I36">
        <f t="shared" si="1"/>
        <v>4.3303936682586697</v>
      </c>
      <c r="J36" t="b">
        <f t="shared" si="2"/>
        <v>1</v>
      </c>
      <c r="K36" t="b">
        <f t="shared" si="3"/>
        <v>1</v>
      </c>
    </row>
    <row r="37" spans="1:11">
      <c r="A37">
        <v>2015</v>
      </c>
      <c r="B37">
        <f t="shared" si="4"/>
        <v>2.8799999999999955</v>
      </c>
      <c r="C37" s="1">
        <f t="shared" si="5"/>
        <v>4.3478260869565215</v>
      </c>
      <c r="D37" s="4">
        <f>D36+0.9</f>
        <v>4.9000000000000004</v>
      </c>
      <c r="E37" s="1">
        <f t="shared" si="8"/>
        <v>3.5714285714285716</v>
      </c>
      <c r="F37" s="1">
        <f t="shared" si="7"/>
        <v>5.625</v>
      </c>
      <c r="H37">
        <f t="shared" si="0"/>
        <v>2.8799999999999955</v>
      </c>
      <c r="I37">
        <f t="shared" si="1"/>
        <v>5.625</v>
      </c>
      <c r="J37" t="b">
        <f t="shared" si="2"/>
        <v>1</v>
      </c>
      <c r="K37" t="b">
        <f t="shared" si="3"/>
        <v>1</v>
      </c>
    </row>
    <row r="38" spans="1:11">
      <c r="A38">
        <v>2016</v>
      </c>
      <c r="B38">
        <f t="shared" si="4"/>
        <v>2.8000000000000003</v>
      </c>
      <c r="C38" s="1">
        <f t="shared" si="5"/>
        <v>5.1724137931034484</v>
      </c>
      <c r="D38" s="4">
        <f>D37-0.5</f>
        <v>4.4000000000000004</v>
      </c>
      <c r="E38" s="1">
        <f>-1/E16*10</f>
        <v>3.4482758620689657</v>
      </c>
      <c r="F38" s="1">
        <f t="shared" si="7"/>
        <v>2.25</v>
      </c>
      <c r="H38">
        <f>MIN(B38:F38)</f>
        <v>2.25</v>
      </c>
      <c r="I38">
        <f>MAX(B38:F38)</f>
        <v>5.1724137931034484</v>
      </c>
      <c r="J38" t="b">
        <f>$J$22&lt;H38</f>
        <v>1</v>
      </c>
      <c r="K38" t="b">
        <f>$K$22&gt;I38</f>
        <v>1</v>
      </c>
    </row>
    <row r="39" spans="1:11">
      <c r="A39">
        <v>2017</v>
      </c>
      <c r="B39">
        <f t="shared" si="4"/>
        <v>2.8800000000000003</v>
      </c>
      <c r="C39" s="1">
        <f t="shared" si="5"/>
        <v>5.3571428571428577</v>
      </c>
      <c r="D39" s="1">
        <v>2.9</v>
      </c>
      <c r="E39" s="1">
        <f>-1/E17*10</f>
        <v>3.333333333333333</v>
      </c>
      <c r="F39" s="1">
        <f t="shared" si="7"/>
        <v>1.8</v>
      </c>
      <c r="H39">
        <f>MIN(B39:F39)</f>
        <v>1.8</v>
      </c>
      <c r="I39">
        <f>MAX(B39:F39)</f>
        <v>5.3571428571428577</v>
      </c>
      <c r="J39" t="b">
        <f>$J$22&lt;H39</f>
        <v>1</v>
      </c>
      <c r="K39" t="b">
        <f>$K$22&gt;I39</f>
        <v>1</v>
      </c>
    </row>
    <row r="40" spans="1:11">
      <c r="A40">
        <v>2018</v>
      </c>
      <c r="B40">
        <f t="shared" si="4"/>
        <v>3.2</v>
      </c>
      <c r="C40" s="1">
        <f t="shared" si="5"/>
        <v>5.6603773584905666</v>
      </c>
      <c r="D40" s="1">
        <v>3.9</v>
      </c>
      <c r="E40" s="1">
        <f>-1/E18*10</f>
        <v>3.5714285714285716</v>
      </c>
      <c r="F40" s="1">
        <f t="shared" si="7"/>
        <v>1.5</v>
      </c>
      <c r="H40">
        <f>MIN(B40:F40)</f>
        <v>1.5</v>
      </c>
      <c r="I40">
        <f>MAX(B40:F40)</f>
        <v>5.6603773584905666</v>
      </c>
      <c r="J40" t="b">
        <f>$J$22&lt;H40</f>
        <v>1</v>
      </c>
      <c r="K40" t="b">
        <f>$K$22&gt;I40</f>
        <v>1</v>
      </c>
    </row>
    <row r="41" spans="1:11">
      <c r="A41">
        <v>2019</v>
      </c>
      <c r="B41">
        <f t="shared" si="4"/>
        <v>2.2399999999999998</v>
      </c>
      <c r="C41" s="1">
        <f t="shared" si="5"/>
        <v>5.7692307692307683</v>
      </c>
      <c r="D41" s="1">
        <v>4.9000000000000004</v>
      </c>
      <c r="E41" s="1">
        <f>-1/E19*10</f>
        <v>3.333333333333333</v>
      </c>
      <c r="F41" s="1">
        <f t="shared" si="7"/>
        <v>1.2857142857142856</v>
      </c>
      <c r="H41">
        <f>MIN(B41:F41)</f>
        <v>1.2857142857142856</v>
      </c>
      <c r="I41">
        <f>MAX(B41:F41)</f>
        <v>5.7692307692307683</v>
      </c>
      <c r="J41" t="b">
        <f>$J$22&lt;H41</f>
        <v>1</v>
      </c>
      <c r="K41" t="b">
        <f>$K$22&gt;I41</f>
        <v>1</v>
      </c>
    </row>
    <row r="42" spans="1:11">
      <c r="A42">
        <v>2020</v>
      </c>
      <c r="B42">
        <f t="shared" si="4"/>
        <v>2.5600000000000005</v>
      </c>
      <c r="C42" s="1">
        <f t="shared" si="5"/>
        <v>5.7692307692307683</v>
      </c>
      <c r="D42" s="1">
        <v>5.9</v>
      </c>
      <c r="E42" s="1">
        <f>-1/E20*10</f>
        <v>3.333333333333333</v>
      </c>
      <c r="F42" s="1">
        <f t="shared" si="7"/>
        <v>1.2857142857142856</v>
      </c>
      <c r="H42">
        <f>MIN(B42:F42)</f>
        <v>1.2857142857142856</v>
      </c>
      <c r="I42">
        <f>MAX(B42:F42)</f>
        <v>5.9</v>
      </c>
      <c r="J42" t="b">
        <f>$J$22&lt;H42</f>
        <v>1</v>
      </c>
      <c r="K42" t="b">
        <f>$K$22&gt;I42</f>
        <v>1</v>
      </c>
    </row>
    <row r="44" spans="1:11">
      <c r="B44" s="3">
        <f>MIN(B24:B42)</f>
        <v>1.0399999999999978</v>
      </c>
      <c r="C44" s="3">
        <f>MIN(C24:C42)</f>
        <v>1.5228426395939085</v>
      </c>
      <c r="D44" s="3">
        <f>MIN(D24:D42)</f>
        <v>0.69767441860465162</v>
      </c>
      <c r="E44" s="3">
        <f>MIN(E24:E42)</f>
        <v>1.7065796839238601</v>
      </c>
      <c r="F44" s="3">
        <f>MIN(F24:F42)</f>
        <v>0.67008032175332244</v>
      </c>
    </row>
    <row r="45" spans="1:11">
      <c r="B45" s="3">
        <f>MAX(B24:B42)</f>
        <v>5.7600000000000025</v>
      </c>
      <c r="C45" s="3">
        <f>MAX(C24:C42)</f>
        <v>5.7692307692307683</v>
      </c>
      <c r="D45" s="3">
        <f>MAX(D24:D42)</f>
        <v>5.9</v>
      </c>
      <c r="E45" s="3">
        <f>MAX(E24:E42)</f>
        <v>5.6317425489120501</v>
      </c>
      <c r="F45" s="3">
        <f>MAX(F24:F42)</f>
        <v>5.625</v>
      </c>
    </row>
    <row r="48" spans="1:11">
      <c r="A48" t="s">
        <v>8</v>
      </c>
      <c r="B48">
        <v>0.2</v>
      </c>
      <c r="C48">
        <v>0.2</v>
      </c>
      <c r="D48">
        <v>0.2</v>
      </c>
      <c r="E48">
        <v>0.2</v>
      </c>
      <c r="F48">
        <v>0.2</v>
      </c>
    </row>
    <row r="50" spans="1:17">
      <c r="A50" t="s">
        <v>9</v>
      </c>
      <c r="B50">
        <v>0.64849999999999997</v>
      </c>
      <c r="O50" t="s">
        <v>31</v>
      </c>
      <c r="P50" t="s">
        <v>32</v>
      </c>
    </row>
    <row r="51" spans="1:17">
      <c r="O51">
        <v>0.6</v>
      </c>
      <c r="P51">
        <v>0.4</v>
      </c>
    </row>
    <row r="52" spans="1:17">
      <c r="A52" t="s">
        <v>10</v>
      </c>
      <c r="B52">
        <f>SIN(RADIANS(72))</f>
        <v>0.95105651629515353</v>
      </c>
      <c r="C52">
        <f>B52/2</f>
        <v>0.47552825814757677</v>
      </c>
    </row>
    <row r="53" spans="1:17">
      <c r="O53" s="11" t="s">
        <v>25</v>
      </c>
      <c r="P53" s="11"/>
    </row>
    <row r="54" spans="1:17">
      <c r="A54" s="5" t="s">
        <v>13</v>
      </c>
      <c r="J54" s="6" t="s">
        <v>17</v>
      </c>
      <c r="O54" s="5" t="s">
        <v>23</v>
      </c>
      <c r="P54" s="5" t="s">
        <v>24</v>
      </c>
    </row>
    <row r="55" spans="1:17">
      <c r="J55" t="s">
        <v>18</v>
      </c>
      <c r="K55" t="s">
        <v>19</v>
      </c>
      <c r="L55" t="s">
        <v>20</v>
      </c>
      <c r="M55" t="s">
        <v>21</v>
      </c>
      <c r="N55" t="s">
        <v>22</v>
      </c>
      <c r="O55" t="s">
        <v>14</v>
      </c>
      <c r="P55" t="s">
        <v>15</v>
      </c>
      <c r="Q55" t="s">
        <v>16</v>
      </c>
    </row>
    <row r="56" spans="1:17">
      <c r="A56">
        <v>2002</v>
      </c>
      <c r="B56">
        <f t="shared" ref="B56:F69" si="9">B24*$B$50/$K$22</f>
        <v>0.17293333333333336</v>
      </c>
      <c r="C56">
        <f t="shared" si="9"/>
        <v>0.16459390862944159</v>
      </c>
      <c r="D56">
        <f t="shared" si="9"/>
        <v>0.17065789473684159</v>
      </c>
      <c r="E56">
        <f t="shared" si="9"/>
        <v>0.18946926362599001</v>
      </c>
      <c r="F56">
        <f t="shared" si="9"/>
        <v>0.17548575393911084</v>
      </c>
      <c r="J56">
        <f>B56*C56*$C$52</f>
        <v>1.353532852132279E-2</v>
      </c>
      <c r="K56">
        <f t="shared" ref="K56:M71" si="10">C56*D56*$C$52</f>
        <v>1.3357232093410606E-2</v>
      </c>
      <c r="L56">
        <f>D56*E56*$C$52</f>
        <v>1.537593310647741E-2</v>
      </c>
      <c r="M56">
        <f>E56*F56*$C$52</f>
        <v>1.5810913511316294E-2</v>
      </c>
      <c r="N56">
        <f>F56*B56*$C$52</f>
        <v>1.4431016008772319E-2</v>
      </c>
      <c r="O56">
        <f>J56+K56+L56</f>
        <v>4.2268493721210804E-2</v>
      </c>
      <c r="P56">
        <f>M56+N56</f>
        <v>3.0241929520088612E-2</v>
      </c>
      <c r="Q56" s="1">
        <f>P56+O56</f>
        <v>7.2510423241299415E-2</v>
      </c>
    </row>
    <row r="57" spans="1:17">
      <c r="A57">
        <v>2003</v>
      </c>
      <c r="B57">
        <f t="shared" si="9"/>
        <v>0.3112799999999995</v>
      </c>
      <c r="C57">
        <f t="shared" si="9"/>
        <v>0.16800518134715026</v>
      </c>
      <c r="D57">
        <f t="shared" si="9"/>
        <v>0.40531250000000146</v>
      </c>
      <c r="E57">
        <f t="shared" si="9"/>
        <v>0.20184632233414943</v>
      </c>
      <c r="F57">
        <f t="shared" si="9"/>
        <v>0.19339093008225591</v>
      </c>
      <c r="J57">
        <f t="shared" ref="J57:J71" si="11">B57*C57*$C$52</f>
        <v>2.4868536236585772E-2</v>
      </c>
      <c r="K57">
        <f t="shared" si="10"/>
        <v>3.2380906558054562E-2</v>
      </c>
      <c r="L57">
        <f t="shared" si="10"/>
        <v>3.8903365063984188E-2</v>
      </c>
      <c r="M57">
        <f t="shared" si="10"/>
        <v>1.8562363492498794E-2</v>
      </c>
      <c r="N57">
        <f t="shared" ref="N57:N71" si="12">F57*B57*$C$52</f>
        <v>2.8626196609020143E-2</v>
      </c>
      <c r="O57">
        <f t="shared" ref="O57:O71" si="13">J57+K57+L57</f>
        <v>9.6152807858624526E-2</v>
      </c>
      <c r="P57">
        <f t="shared" ref="P57:P71" si="14">M57+N57</f>
        <v>4.7188560101518937E-2</v>
      </c>
      <c r="Q57" s="1">
        <f t="shared" ref="Q57:Q71" si="15">P57+O57</f>
        <v>0.14334136796014346</v>
      </c>
    </row>
    <row r="58" spans="1:17">
      <c r="A58">
        <v>2004</v>
      </c>
      <c r="B58">
        <f t="shared" si="9"/>
        <v>0.44097999999999948</v>
      </c>
      <c r="C58">
        <f t="shared" si="9"/>
        <v>0.18013888888888885</v>
      </c>
      <c r="D58">
        <f t="shared" si="9"/>
        <v>9.2642857142857138E-2</v>
      </c>
      <c r="E58">
        <f t="shared" si="9"/>
        <v>0.23919849812295199</v>
      </c>
      <c r="F58">
        <f t="shared" si="9"/>
        <v>8.8525252365156612E-2</v>
      </c>
      <c r="J58">
        <f t="shared" si="11"/>
        <v>3.7774846014924972E-2</v>
      </c>
      <c r="K58">
        <f t="shared" si="10"/>
        <v>7.9358920199422301E-3</v>
      </c>
      <c r="L58">
        <f t="shared" si="10"/>
        <v>1.0537721555543509E-2</v>
      </c>
      <c r="M58">
        <f t="shared" si="10"/>
        <v>1.0069361943573907E-2</v>
      </c>
      <c r="N58">
        <f t="shared" si="12"/>
        <v>1.8563608319960203E-2</v>
      </c>
      <c r="O58">
        <f t="shared" si="13"/>
        <v>5.6248459590410707E-2</v>
      </c>
      <c r="P58">
        <f t="shared" si="14"/>
        <v>2.8632970263534112E-2</v>
      </c>
      <c r="Q58" s="1">
        <f t="shared" si="15"/>
        <v>8.4881429853944812E-2</v>
      </c>
    </row>
    <row r="59" spans="1:17">
      <c r="A59">
        <v>2005</v>
      </c>
      <c r="B59">
        <f t="shared" si="9"/>
        <v>0.30263333333333337</v>
      </c>
      <c r="C59">
        <f t="shared" si="9"/>
        <v>0.19416167664670658</v>
      </c>
      <c r="D59">
        <f t="shared" si="9"/>
        <v>0.15440476190476229</v>
      </c>
      <c r="E59">
        <f t="shared" si="9"/>
        <v>0.35922821020295448</v>
      </c>
      <c r="F59">
        <f t="shared" si="9"/>
        <v>0.1857032015138006</v>
      </c>
      <c r="J59">
        <f t="shared" si="11"/>
        <v>2.7941943160036124E-2</v>
      </c>
      <c r="K59">
        <f t="shared" si="10"/>
        <v>1.4256093448998057E-2</v>
      </c>
      <c r="L59">
        <f t="shared" si="10"/>
        <v>2.6375910131266903E-2</v>
      </c>
      <c r="M59">
        <f t="shared" si="10"/>
        <v>3.1722408647200412E-2</v>
      </c>
      <c r="N59">
        <f t="shared" si="12"/>
        <v>2.67246780670163E-2</v>
      </c>
      <c r="O59">
        <f t="shared" si="13"/>
        <v>6.8573946740301081E-2</v>
      </c>
      <c r="P59">
        <f t="shared" si="14"/>
        <v>5.8447086714216709E-2</v>
      </c>
      <c r="Q59" s="1">
        <f t="shared" si="15"/>
        <v>0.12702103345451779</v>
      </c>
    </row>
    <row r="60" spans="1:17">
      <c r="A60">
        <v>2006</v>
      </c>
      <c r="B60">
        <f t="shared" si="9"/>
        <v>0.53609333333333364</v>
      </c>
      <c r="C60">
        <f t="shared" si="9"/>
        <v>0.26577868852459013</v>
      </c>
      <c r="D60">
        <f t="shared" si="9"/>
        <v>0.32424999999999998</v>
      </c>
      <c r="E60">
        <f t="shared" si="9"/>
        <v>0.51864701697719939</v>
      </c>
      <c r="F60">
        <f t="shared" si="9"/>
        <v>0.12121356683706891</v>
      </c>
      <c r="J60">
        <f t="shared" si="11"/>
        <v>6.775430432763796E-2</v>
      </c>
      <c r="K60">
        <f t="shared" si="10"/>
        <v>4.0980426004619715E-2</v>
      </c>
      <c r="L60">
        <f t="shared" si="10"/>
        <v>7.9970203102963933E-2</v>
      </c>
      <c r="M60">
        <f t="shared" si="10"/>
        <v>2.9895061091118256E-2</v>
      </c>
      <c r="N60">
        <f t="shared" si="12"/>
        <v>3.0900675075599227E-2</v>
      </c>
      <c r="O60">
        <f t="shared" si="13"/>
        <v>0.1887049334352216</v>
      </c>
      <c r="P60">
        <f t="shared" si="14"/>
        <v>6.0795736166717483E-2</v>
      </c>
      <c r="Q60" s="1">
        <f t="shared" si="15"/>
        <v>0.24950066960193909</v>
      </c>
    </row>
    <row r="61" spans="1:17">
      <c r="A61">
        <v>2007</v>
      </c>
      <c r="B61">
        <f t="shared" si="9"/>
        <v>0.62256000000000022</v>
      </c>
      <c r="C61">
        <f t="shared" si="9"/>
        <v>0.38147058823529406</v>
      </c>
      <c r="D61">
        <f t="shared" si="9"/>
        <v>0.12969999999999998</v>
      </c>
      <c r="E61">
        <f t="shared" si="9"/>
        <v>0.60869750716157733</v>
      </c>
      <c r="F61">
        <f t="shared" si="9"/>
        <v>7.6796348936297595E-2</v>
      </c>
      <c r="J61">
        <f t="shared" si="11"/>
        <v>0.11293241161555442</v>
      </c>
      <c r="K61">
        <f t="shared" si="10"/>
        <v>2.3527585753240491E-2</v>
      </c>
      <c r="L61">
        <f t="shared" si="10"/>
        <v>3.754203663191541E-2</v>
      </c>
      <c r="M61">
        <f t="shared" si="10"/>
        <v>2.222892324567342E-2</v>
      </c>
      <c r="N61">
        <f t="shared" si="12"/>
        <v>2.2735165321045029E-2</v>
      </c>
      <c r="O61">
        <f t="shared" si="13"/>
        <v>0.17400203400071032</v>
      </c>
      <c r="P61">
        <f t="shared" si="14"/>
        <v>4.4964088566718449E-2</v>
      </c>
      <c r="Q61" s="1">
        <f t="shared" si="15"/>
        <v>0.21896612256742876</v>
      </c>
    </row>
    <row r="62" spans="1:17">
      <c r="A62">
        <v>2008</v>
      </c>
      <c r="B62">
        <f t="shared" si="9"/>
        <v>0.33722000000000046</v>
      </c>
      <c r="C62">
        <f t="shared" si="9"/>
        <v>0.48395522388059692</v>
      </c>
      <c r="D62">
        <f t="shared" si="9"/>
        <v>7.7202380952380897E-2</v>
      </c>
      <c r="E62">
        <f t="shared" si="9"/>
        <v>0.60219792347210765</v>
      </c>
      <c r="F62">
        <f t="shared" si="9"/>
        <v>7.2424514776171595E-2</v>
      </c>
      <c r="J62">
        <f t="shared" si="11"/>
        <v>7.7605917186062037E-2</v>
      </c>
      <c r="K62">
        <f t="shared" si="10"/>
        <v>1.7766922432706472E-2</v>
      </c>
      <c r="L62">
        <f t="shared" si="10"/>
        <v>2.2107838220392036E-2</v>
      </c>
      <c r="M62">
        <f t="shared" si="10"/>
        <v>2.0739638287186987E-2</v>
      </c>
      <c r="N62">
        <f t="shared" si="12"/>
        <v>1.1613824210619586E-2</v>
      </c>
      <c r="O62">
        <f t="shared" si="13"/>
        <v>0.11748067783916055</v>
      </c>
      <c r="P62">
        <f t="shared" si="14"/>
        <v>3.2353462497806573E-2</v>
      </c>
      <c r="Q62" s="9">
        <f t="shared" si="15"/>
        <v>0.14983414033696713</v>
      </c>
    </row>
    <row r="63" spans="1:17">
      <c r="A63">
        <v>2009</v>
      </c>
      <c r="B63">
        <f t="shared" si="9"/>
        <v>0.22481333333333287</v>
      </c>
      <c r="C63">
        <f t="shared" si="9"/>
        <v>0.38147058823529406</v>
      </c>
      <c r="D63">
        <f t="shared" si="9"/>
        <v>9.2642857142857138E-2</v>
      </c>
      <c r="E63">
        <f t="shared" si="9"/>
        <v>0.29362549770993585</v>
      </c>
      <c r="F63">
        <f t="shared" si="9"/>
        <v>0.12207106277989717</v>
      </c>
      <c r="J63">
        <f t="shared" si="11"/>
        <v>4.0781148638950111E-2</v>
      </c>
      <c r="K63">
        <f t="shared" si="10"/>
        <v>1.680541839517178E-2</v>
      </c>
      <c r="L63">
        <f t="shared" si="10"/>
        <v>1.2935464732244018E-2</v>
      </c>
      <c r="M63">
        <f t="shared" si="10"/>
        <v>1.7044443318301211E-2</v>
      </c>
      <c r="N63">
        <f t="shared" si="12"/>
        <v>1.3050018295698866E-2</v>
      </c>
      <c r="O63">
        <f t="shared" si="13"/>
        <v>7.0522031766365914E-2</v>
      </c>
      <c r="P63">
        <f t="shared" si="14"/>
        <v>3.0094461614000076E-2</v>
      </c>
      <c r="Q63" s="9">
        <f t="shared" si="15"/>
        <v>0.10061649338036599</v>
      </c>
    </row>
    <row r="64" spans="1:17">
      <c r="A64">
        <v>2010</v>
      </c>
      <c r="B64">
        <f t="shared" si="9"/>
        <v>0.31992666666666697</v>
      </c>
      <c r="C64">
        <f t="shared" si="9"/>
        <v>0.3486559139784946</v>
      </c>
      <c r="D64">
        <f t="shared" si="9"/>
        <v>0.12471153846153872</v>
      </c>
      <c r="E64">
        <f t="shared" si="9"/>
        <v>0.18445282083743719</v>
      </c>
      <c r="F64">
        <f t="shared" si="9"/>
        <v>9.037431625305388E-2</v>
      </c>
      <c r="J64">
        <f t="shared" si="11"/>
        <v>5.3042478275226838E-2</v>
      </c>
      <c r="K64">
        <f t="shared" si="10"/>
        <v>2.0676641739303624E-2</v>
      </c>
      <c r="L64">
        <f t="shared" si="10"/>
        <v>1.0938764384460977E-2</v>
      </c>
      <c r="M64">
        <f t="shared" si="10"/>
        <v>7.926959799343665E-3</v>
      </c>
      <c r="N64">
        <f t="shared" si="12"/>
        <v>1.3749021640822557E-2</v>
      </c>
      <c r="O64">
        <f t="shared" si="13"/>
        <v>8.465788439899144E-2</v>
      </c>
      <c r="P64">
        <f t="shared" si="14"/>
        <v>2.167598144016622E-2</v>
      </c>
      <c r="Q64" s="9">
        <f t="shared" si="15"/>
        <v>0.10633386583915766</v>
      </c>
    </row>
    <row r="65" spans="1:17">
      <c r="A65">
        <v>2011</v>
      </c>
      <c r="B65">
        <f t="shared" si="9"/>
        <v>0.43233333333333329</v>
      </c>
      <c r="C65">
        <f t="shared" si="9"/>
        <v>0.3342783505154639</v>
      </c>
      <c r="D65">
        <f t="shared" si="9"/>
        <v>7.5406976744186088E-2</v>
      </c>
      <c r="E65">
        <f t="shared" si="9"/>
        <v>0.30054404785571692</v>
      </c>
      <c r="F65">
        <f t="shared" si="9"/>
        <v>9.3492295529283273E-2</v>
      </c>
      <c r="J65">
        <f t="shared" si="11"/>
        <v>6.872318862630386E-2</v>
      </c>
      <c r="K65">
        <f t="shared" si="10"/>
        <v>1.1986602667378587E-2</v>
      </c>
      <c r="L65">
        <f t="shared" si="10"/>
        <v>1.0776953039695702E-2</v>
      </c>
      <c r="M65">
        <f t="shared" si="10"/>
        <v>1.3361655936831095E-2</v>
      </c>
      <c r="N65">
        <f t="shared" si="12"/>
        <v>1.922077409696878E-2</v>
      </c>
      <c r="O65">
        <f t="shared" si="13"/>
        <v>9.1486744333378139E-2</v>
      </c>
      <c r="P65">
        <f t="shared" si="14"/>
        <v>3.2582430033799875E-2</v>
      </c>
      <c r="Q65" s="9">
        <f t="shared" si="15"/>
        <v>0.12406917436717801</v>
      </c>
    </row>
    <row r="66" spans="1:17">
      <c r="A66">
        <v>2012</v>
      </c>
      <c r="B66">
        <f t="shared" si="9"/>
        <v>0.13834666666666617</v>
      </c>
      <c r="C66">
        <f t="shared" si="9"/>
        <v>0.32103960396039605</v>
      </c>
      <c r="D66">
        <f t="shared" si="9"/>
        <v>8.7635135135135059E-2</v>
      </c>
      <c r="E66">
        <f t="shared" si="9"/>
        <v>0.4614020910695833</v>
      </c>
      <c r="F66">
        <f t="shared" si="9"/>
        <v>0.13100864527010267</v>
      </c>
      <c r="J66">
        <f t="shared" si="11"/>
        <v>2.1120473019410536E-2</v>
      </c>
      <c r="K66">
        <f t="shared" si="10"/>
        <v>1.3378678010606373E-2</v>
      </c>
      <c r="L66">
        <f t="shared" si="10"/>
        <v>1.9228001572671818E-2</v>
      </c>
      <c r="M66">
        <f t="shared" si="10"/>
        <v>2.8744571836429981E-2</v>
      </c>
      <c r="N66">
        <f t="shared" si="12"/>
        <v>8.6187639269517252E-3</v>
      </c>
      <c r="O66">
        <f t="shared" si="13"/>
        <v>5.3727152602688732E-2</v>
      </c>
      <c r="P66">
        <f t="shared" si="14"/>
        <v>3.7363335763381703E-2</v>
      </c>
      <c r="Q66" s="9">
        <f t="shared" si="15"/>
        <v>9.1090488366070435E-2</v>
      </c>
    </row>
    <row r="67" spans="1:17">
      <c r="A67">
        <v>2013</v>
      </c>
      <c r="B67">
        <f t="shared" si="9"/>
        <v>0.11240666666666643</v>
      </c>
      <c r="C67">
        <f t="shared" si="9"/>
        <v>0.33086734693877545</v>
      </c>
      <c r="D67">
        <f t="shared" si="9"/>
        <v>0.36027777777777548</v>
      </c>
      <c r="E67">
        <f t="shared" si="9"/>
        <v>0.36638162762505866</v>
      </c>
      <c r="F67">
        <f t="shared" si="9"/>
        <v>0.38290928935548263</v>
      </c>
      <c r="J67">
        <f t="shared" si="11"/>
        <v>1.7685702215871221E-2</v>
      </c>
      <c r="K67">
        <f t="shared" si="10"/>
        <v>5.6684942999586999E-2</v>
      </c>
      <c r="L67">
        <f t="shared" si="10"/>
        <v>6.2769329975210231E-2</v>
      </c>
      <c r="M67">
        <f t="shared" si="10"/>
        <v>6.6712300942837088E-2</v>
      </c>
      <c r="N67">
        <f t="shared" si="12"/>
        <v>2.0467476557863674E-2</v>
      </c>
      <c r="O67">
        <f t="shared" si="13"/>
        <v>0.13713997519066845</v>
      </c>
      <c r="P67">
        <f t="shared" si="14"/>
        <v>8.7179777500700759E-2</v>
      </c>
      <c r="Q67" s="9">
        <f t="shared" si="15"/>
        <v>0.22431975269136922</v>
      </c>
    </row>
    <row r="68" spans="1:17">
      <c r="A68">
        <v>2014</v>
      </c>
      <c r="B68">
        <f t="shared" si="9"/>
        <v>0.28533999999999976</v>
      </c>
      <c r="C68">
        <f t="shared" si="9"/>
        <v>0.40030864197530863</v>
      </c>
      <c r="D68">
        <f t="shared" si="9"/>
        <v>0.43233333333333329</v>
      </c>
      <c r="E68">
        <f t="shared" si="9"/>
        <v>0.46804338231095782</v>
      </c>
      <c r="F68">
        <f t="shared" si="9"/>
        <v>0.24104875122524286</v>
      </c>
      <c r="J68">
        <f t="shared" si="11"/>
        <v>5.4316772047604565E-2</v>
      </c>
      <c r="K68">
        <f t="shared" si="10"/>
        <v>8.229813946606758E-2</v>
      </c>
      <c r="L68">
        <f t="shared" si="10"/>
        <v>9.6223502354398541E-2</v>
      </c>
      <c r="M68">
        <f t="shared" si="10"/>
        <v>5.3649703348605214E-2</v>
      </c>
      <c r="N68">
        <f t="shared" si="12"/>
        <v>3.2707238115206219E-2</v>
      </c>
      <c r="O68">
        <f t="shared" si="13"/>
        <v>0.23283841386807069</v>
      </c>
      <c r="P68">
        <f t="shared" si="14"/>
        <v>8.6356941463811426E-2</v>
      </c>
      <c r="Q68" s="9">
        <f t="shared" si="15"/>
        <v>0.31919535533188215</v>
      </c>
    </row>
    <row r="69" spans="1:17">
      <c r="A69">
        <v>2015</v>
      </c>
      <c r="B69">
        <f t="shared" si="9"/>
        <v>0.3112799999999995</v>
      </c>
      <c r="C69">
        <f t="shared" si="9"/>
        <v>0.46992753623188399</v>
      </c>
      <c r="D69">
        <f t="shared" si="9"/>
        <v>0.52960833333333335</v>
      </c>
      <c r="E69">
        <f t="shared" si="9"/>
        <v>0.38601190476190478</v>
      </c>
      <c r="F69">
        <f t="shared" si="9"/>
        <v>0.60796874999999995</v>
      </c>
      <c r="J69">
        <f t="shared" si="11"/>
        <v>6.9559818748710922E-2</v>
      </c>
      <c r="K69">
        <f t="shared" si="10"/>
        <v>0.11834830273218197</v>
      </c>
      <c r="L69">
        <f t="shared" si="10"/>
        <v>9.721467724429235E-2</v>
      </c>
      <c r="M69">
        <f t="shared" si="10"/>
        <v>0.11159848153043762</v>
      </c>
      <c r="N69">
        <f t="shared" si="12"/>
        <v>8.9993015506144761E-2</v>
      </c>
      <c r="O69">
        <f t="shared" si="13"/>
        <v>0.28512279872518526</v>
      </c>
      <c r="P69">
        <f t="shared" si="14"/>
        <v>0.20159149703658238</v>
      </c>
      <c r="Q69" s="9">
        <f t="shared" si="15"/>
        <v>0.48671429576176761</v>
      </c>
    </row>
    <row r="70" spans="1:17">
      <c r="A70" t="s">
        <v>26</v>
      </c>
      <c r="B70">
        <f t="shared" ref="B70:F71" si="16">B38*$B$50/$K$22</f>
        <v>0.30263333333333337</v>
      </c>
      <c r="C70">
        <f t="shared" si="16"/>
        <v>0.55905172413793103</v>
      </c>
      <c r="D70">
        <f t="shared" si="16"/>
        <v>0.47556666666666669</v>
      </c>
      <c r="E70">
        <f t="shared" si="16"/>
        <v>0.37270114942528737</v>
      </c>
      <c r="F70">
        <f t="shared" si="16"/>
        <v>0.2431875</v>
      </c>
      <c r="J70">
        <f t="shared" si="11"/>
        <v>8.0453525995276415E-2</v>
      </c>
      <c r="K70">
        <f t="shared" si="10"/>
        <v>0.12642696942114867</v>
      </c>
      <c r="L70">
        <f t="shared" si="10"/>
        <v>8.4284646280765776E-2</v>
      </c>
      <c r="M70">
        <f t="shared" si="10"/>
        <v>4.3100103211755232E-2</v>
      </c>
      <c r="N70">
        <f t="shared" si="12"/>
        <v>3.4997283807945249E-2</v>
      </c>
      <c r="O70">
        <f t="shared" si="13"/>
        <v>0.29116514169719088</v>
      </c>
      <c r="P70">
        <f t="shared" si="14"/>
        <v>7.8097387019700482E-2</v>
      </c>
      <c r="Q70" s="9">
        <f t="shared" si="15"/>
        <v>0.36926252871689136</v>
      </c>
    </row>
    <row r="71" spans="1:17">
      <c r="A71" t="s">
        <v>27</v>
      </c>
      <c r="B71">
        <f t="shared" si="16"/>
        <v>0.31128000000000006</v>
      </c>
      <c r="C71">
        <f t="shared" si="16"/>
        <v>0.57901785714285714</v>
      </c>
      <c r="D71">
        <f t="shared" si="16"/>
        <v>0.31344166666666667</v>
      </c>
      <c r="E71">
        <f t="shared" si="16"/>
        <v>0.3602777777777777</v>
      </c>
      <c r="F71">
        <f t="shared" si="16"/>
        <v>0.19455</v>
      </c>
      <c r="J71">
        <f t="shared" si="11"/>
        <v>8.5707633815376119E-2</v>
      </c>
      <c r="K71">
        <f t="shared" si="10"/>
        <v>8.630282571687177E-2</v>
      </c>
      <c r="L71">
        <f t="shared" si="10"/>
        <v>5.3699536001609087E-2</v>
      </c>
      <c r="M71">
        <f t="shared" si="10"/>
        <v>3.3330746483757362E-2</v>
      </c>
      <c r="N71">
        <f t="shared" si="12"/>
        <v>2.8797764961966375E-2</v>
      </c>
      <c r="O71">
        <f t="shared" si="13"/>
        <v>0.22570999553385698</v>
      </c>
      <c r="P71">
        <f t="shared" si="14"/>
        <v>6.2128511445723733E-2</v>
      </c>
      <c r="Q71" s="9">
        <f t="shared" si="15"/>
        <v>0.28783850697958069</v>
      </c>
    </row>
    <row r="72" spans="1:17">
      <c r="A72" t="s">
        <v>28</v>
      </c>
      <c r="B72">
        <f t="shared" ref="B72:F74" si="17">B40*$B$50/$K$22</f>
        <v>0.34586666666666671</v>
      </c>
      <c r="C72">
        <f t="shared" si="17"/>
        <v>0.61179245283018868</v>
      </c>
      <c r="D72">
        <f t="shared" si="17"/>
        <v>0.42152499999999998</v>
      </c>
      <c r="E72">
        <f t="shared" si="17"/>
        <v>0.38601190476190478</v>
      </c>
      <c r="F72">
        <f t="shared" si="17"/>
        <v>0.16212499999999999</v>
      </c>
      <c r="J72">
        <f t="shared" ref="J72:M74" si="18">B72*C72*$C$52</f>
        <v>0.10062112146039963</v>
      </c>
      <c r="K72">
        <f t="shared" si="18"/>
        <v>0.12263199177986203</v>
      </c>
      <c r="L72">
        <f t="shared" si="18"/>
        <v>7.7374947194436758E-2</v>
      </c>
      <c r="M72">
        <f t="shared" si="18"/>
        <v>2.9759595074783367E-2</v>
      </c>
      <c r="N72">
        <f>F72*B72*$C$52</f>
        <v>2.6664597187005902E-2</v>
      </c>
      <c r="O72">
        <f>J72+K72+L72</f>
        <v>0.30062806043469842</v>
      </c>
      <c r="P72">
        <f>M72+N72</f>
        <v>5.6424192261789269E-2</v>
      </c>
      <c r="Q72" s="9">
        <f>P72+O72</f>
        <v>0.35705225269648766</v>
      </c>
    </row>
    <row r="73" spans="1:17">
      <c r="A73" t="s">
        <v>29</v>
      </c>
      <c r="B73">
        <f t="shared" si="17"/>
        <v>0.24210666666666661</v>
      </c>
      <c r="C73">
        <f t="shared" si="17"/>
        <v>0.6235576923076922</v>
      </c>
      <c r="D73">
        <f t="shared" si="17"/>
        <v>0.52960833333333335</v>
      </c>
      <c r="E73">
        <f t="shared" si="17"/>
        <v>0.3602777777777777</v>
      </c>
      <c r="F73">
        <f t="shared" si="17"/>
        <v>0.13896428571428568</v>
      </c>
      <c r="J73">
        <f t="shared" si="18"/>
        <v>7.1789300118862004E-2</v>
      </c>
      <c r="K73">
        <f t="shared" si="18"/>
        <v>0.15703909401001068</v>
      </c>
      <c r="L73">
        <f t="shared" si="18"/>
        <v>9.0733698761339493E-2</v>
      </c>
      <c r="M73">
        <f t="shared" si="18"/>
        <v>2.3807676059826682E-2</v>
      </c>
      <c r="N73">
        <f>F73*B73*$C$52</f>
        <v>1.5998758312203532E-2</v>
      </c>
      <c r="O73">
        <f>J73+K73+L73</f>
        <v>0.3195620928902122</v>
      </c>
      <c r="P73">
        <f>M73+N73</f>
        <v>3.9806434372030214E-2</v>
      </c>
      <c r="Q73" s="9">
        <f>P73+O73</f>
        <v>0.35936852726224244</v>
      </c>
    </row>
    <row r="74" spans="1:17">
      <c r="A74" t="s">
        <v>30</v>
      </c>
      <c r="B74">
        <f t="shared" si="17"/>
        <v>0.2766933333333334</v>
      </c>
      <c r="C74">
        <f t="shared" si="17"/>
        <v>0.6235576923076922</v>
      </c>
      <c r="D74">
        <f t="shared" si="17"/>
        <v>0.63769166666666666</v>
      </c>
      <c r="E74">
        <f t="shared" si="17"/>
        <v>0.3602777777777777</v>
      </c>
      <c r="F74">
        <f t="shared" si="17"/>
        <v>0.13896428571428568</v>
      </c>
      <c r="J74">
        <f t="shared" si="18"/>
        <v>8.204491442155662E-2</v>
      </c>
      <c r="K74">
        <f t="shared" si="18"/>
        <v>0.18908788870593124</v>
      </c>
      <c r="L74">
        <f t="shared" si="18"/>
        <v>0.10925078014120471</v>
      </c>
      <c r="M74">
        <f t="shared" si="18"/>
        <v>2.3807676059826682E-2</v>
      </c>
      <c r="N74">
        <f>F74*B74*$C$52</f>
        <v>1.8284295213946904E-2</v>
      </c>
      <c r="O74">
        <f>J74+K74+L74</f>
        <v>0.38038358326869259</v>
      </c>
      <c r="P74">
        <f>M74+N74</f>
        <v>4.2091971273773586E-2</v>
      </c>
      <c r="Q74" s="9">
        <f>P74+O74</f>
        <v>0.42247555454246616</v>
      </c>
    </row>
    <row r="76" spans="1:17">
      <c r="B76" s="3">
        <f>MIN(B56:B74)</f>
        <v>0.11240666666666643</v>
      </c>
      <c r="C76" s="3">
        <f>MIN(C56:C74)</f>
        <v>0.16459390862944159</v>
      </c>
      <c r="D76" s="3">
        <f>MIN(D56:D74)</f>
        <v>7.5406976744186088E-2</v>
      </c>
      <c r="E76" s="3">
        <f>MIN(E56:E74)</f>
        <v>0.18445282083743719</v>
      </c>
      <c r="F76" s="3">
        <f>MIN(F56:F74)</f>
        <v>7.2424514776171595E-2</v>
      </c>
    </row>
    <row r="77" spans="1:17">
      <c r="B77" s="3">
        <f>MAX(B56:B74)</f>
        <v>0.62256000000000022</v>
      </c>
      <c r="C77" s="3">
        <f>MAX(C56:C74)</f>
        <v>0.6235576923076922</v>
      </c>
      <c r="D77" s="3">
        <f>MAX(D56:D74)</f>
        <v>0.63769166666666666</v>
      </c>
      <c r="E77" s="3">
        <f>MAX(E56:E74)</f>
        <v>0.60869750716157733</v>
      </c>
      <c r="F77" s="3">
        <f>MAX(F56:F74)</f>
        <v>0.60796874999999995</v>
      </c>
    </row>
  </sheetData>
  <mergeCells count="1">
    <mergeCell ref="O53:P5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2"/>
  <sheetViews>
    <sheetView zoomScale="85" zoomScaleNormal="85" workbookViewId="0">
      <pane xSplit="1" ySplit="2" topLeftCell="B60" activePane="bottomRight" state="frozen"/>
      <selection pane="topRight" activeCell="B1" sqref="B1"/>
      <selection pane="bottomLeft" activeCell="A2" sqref="A2"/>
      <selection pane="bottomRight" activeCell="A129" sqref="A129"/>
    </sheetView>
  </sheetViews>
  <sheetFormatPr defaultColWidth="11.42578125" defaultRowHeight="15"/>
  <cols>
    <col min="2" max="4" width="11.28515625" customWidth="1"/>
    <col min="5" max="5" width="12.28515625" customWidth="1"/>
    <col min="6" max="6" width="12.85546875" bestFit="1" customWidth="1"/>
    <col min="7" max="7" width="9.85546875" customWidth="1"/>
    <col min="8" max="9" width="9.7109375" customWidth="1"/>
  </cols>
  <sheetData>
    <row r="1" spans="1:6">
      <c r="B1" t="s">
        <v>33</v>
      </c>
      <c r="C1" t="s">
        <v>39</v>
      </c>
      <c r="D1" t="s">
        <v>34</v>
      </c>
      <c r="E1" t="s">
        <v>47</v>
      </c>
      <c r="F1" t="s">
        <v>48</v>
      </c>
    </row>
    <row r="2" spans="1:6">
      <c r="B2" t="s">
        <v>0</v>
      </c>
      <c r="C2" t="s">
        <v>2</v>
      </c>
      <c r="D2" t="s">
        <v>3</v>
      </c>
      <c r="E2" t="s">
        <v>4</v>
      </c>
      <c r="F2" t="s">
        <v>1</v>
      </c>
    </row>
    <row r="3" spans="1:6">
      <c r="A3">
        <v>2002</v>
      </c>
      <c r="B3">
        <v>2</v>
      </c>
      <c r="C3">
        <v>19.7</v>
      </c>
      <c r="D3">
        <v>1.9000000000000057</v>
      </c>
      <c r="E3" s="1">
        <v>-5.704531239784016</v>
      </c>
      <c r="F3" s="1">
        <v>-2.77159250299463</v>
      </c>
    </row>
    <row r="4" spans="1:6">
      <c r="A4">
        <v>2003</v>
      </c>
      <c r="B4">
        <v>3.5999999999999943</v>
      </c>
      <c r="C4">
        <v>19.3</v>
      </c>
      <c r="D4">
        <v>0.79999999999999716</v>
      </c>
      <c r="E4" s="1">
        <v>-5.3547338432257989</v>
      </c>
      <c r="F4" s="1">
        <v>-2.51498350927382</v>
      </c>
    </row>
    <row r="5" spans="1:6">
      <c r="A5">
        <v>2004</v>
      </c>
      <c r="B5">
        <v>5.0999999999999943</v>
      </c>
      <c r="C5">
        <v>18</v>
      </c>
      <c r="D5">
        <v>3.5</v>
      </c>
      <c r="E5" s="1">
        <v>-4.5185623731540616</v>
      </c>
      <c r="F5" s="1">
        <v>-5.4941950122181895</v>
      </c>
    </row>
    <row r="6" spans="1:6">
      <c r="A6">
        <v>2005</v>
      </c>
      <c r="B6">
        <v>3.5</v>
      </c>
      <c r="C6">
        <v>16.7</v>
      </c>
      <c r="D6">
        <v>2.0999999999999943</v>
      </c>
      <c r="E6" s="1">
        <v>-3.0087651877971693</v>
      </c>
      <c r="F6" s="1">
        <v>-2.6190986263845044</v>
      </c>
    </row>
    <row r="7" spans="1:6">
      <c r="A7">
        <v>2006</v>
      </c>
      <c r="B7">
        <v>6.2000000000000028</v>
      </c>
      <c r="C7">
        <v>12.2</v>
      </c>
      <c r="D7">
        <v>1</v>
      </c>
      <c r="E7" s="1">
        <v>-2.0839478449769016</v>
      </c>
      <c r="F7" s="1">
        <v>-4.0125458947492936</v>
      </c>
    </row>
    <row r="8" spans="1:6">
      <c r="A8">
        <v>2007</v>
      </c>
      <c r="B8">
        <v>7.2000000000000028</v>
      </c>
      <c r="C8">
        <v>8.5</v>
      </c>
      <c r="D8">
        <v>2.5</v>
      </c>
      <c r="E8" s="1">
        <v>0.14079356372280125</v>
      </c>
      <c r="F8" s="1">
        <v>-6.3333088973207179</v>
      </c>
    </row>
    <row r="9" spans="1:6">
      <c r="A9">
        <v>2008</v>
      </c>
      <c r="B9">
        <v>3.9000000000000057</v>
      </c>
      <c r="C9">
        <v>6.7</v>
      </c>
      <c r="D9">
        <v>4.2000000000000028</v>
      </c>
      <c r="E9" s="1">
        <v>-1.6153327038914229</v>
      </c>
      <c r="F9" s="1">
        <v>-6.7156128211993531</v>
      </c>
    </row>
    <row r="10" spans="1:6">
      <c r="A10">
        <v>2009</v>
      </c>
      <c r="B10">
        <v>2.5999999999999943</v>
      </c>
      <c r="C10">
        <v>8.5</v>
      </c>
      <c r="D10">
        <v>3.5</v>
      </c>
      <c r="E10" s="1">
        <v>-3.6809927671916878</v>
      </c>
      <c r="F10" s="1">
        <v>-3.9843595109593566</v>
      </c>
    </row>
    <row r="11" spans="1:6">
      <c r="A11">
        <v>2010</v>
      </c>
      <c r="B11">
        <v>3.7000000000000028</v>
      </c>
      <c r="C11">
        <v>9.3000000000000007</v>
      </c>
      <c r="D11">
        <v>2.5999999999999943</v>
      </c>
      <c r="E11" s="1">
        <v>-5.8596736467689929</v>
      </c>
      <c r="F11" s="1">
        <v>-5.3817834553582546</v>
      </c>
    </row>
    <row r="12" spans="1:6">
      <c r="A12">
        <v>2011</v>
      </c>
      <c r="B12">
        <v>5</v>
      </c>
      <c r="C12">
        <v>9.6999999999999993</v>
      </c>
      <c r="D12">
        <v>4.2999999999999972</v>
      </c>
      <c r="E12" s="1">
        <v>-3.5962559932386755</v>
      </c>
      <c r="F12" s="1">
        <v>-5.2023003312359526</v>
      </c>
    </row>
    <row r="13" spans="1:6">
      <c r="A13">
        <v>2012</v>
      </c>
      <c r="B13">
        <v>1.5999999999999943</v>
      </c>
      <c r="C13">
        <v>10.1</v>
      </c>
      <c r="D13">
        <v>3.7000000000000028</v>
      </c>
      <c r="E13" s="1">
        <v>-2.3424976918241462</v>
      </c>
      <c r="F13" s="1">
        <v>-3.7125412525046162</v>
      </c>
    </row>
    <row r="14" spans="1:6">
      <c r="A14">
        <v>2013</v>
      </c>
      <c r="B14">
        <v>1.2999999999999972</v>
      </c>
      <c r="C14">
        <v>9.8000000000000007</v>
      </c>
      <c r="D14">
        <v>0.90000000000000568</v>
      </c>
      <c r="E14" s="1">
        <v>-2.9500205573610749</v>
      </c>
      <c r="F14" s="1">
        <v>-1.2702094556616059</v>
      </c>
    </row>
    <row r="15" spans="1:6">
      <c r="A15">
        <v>2014</v>
      </c>
      <c r="B15">
        <v>3.2999999999999972</v>
      </c>
      <c r="C15">
        <v>8.1</v>
      </c>
      <c r="D15">
        <v>1E-3</v>
      </c>
      <c r="E15" s="1">
        <v>-2.3092588725359886</v>
      </c>
      <c r="F15" s="1">
        <v>-2.017745362827112</v>
      </c>
    </row>
    <row r="16" spans="1:6">
      <c r="A16">
        <v>2015</v>
      </c>
      <c r="B16">
        <v>3.5999999999999943</v>
      </c>
      <c r="C16">
        <v>6.9</v>
      </c>
      <c r="D16">
        <v>-0.90000000000000568</v>
      </c>
      <c r="E16" s="1">
        <v>-2.8</v>
      </c>
      <c r="F16" s="1">
        <v>-0.8</v>
      </c>
    </row>
    <row r="17" spans="1:11">
      <c r="A17" s="7">
        <v>2016</v>
      </c>
      <c r="B17" s="7">
        <v>3.5</v>
      </c>
      <c r="C17" s="7">
        <v>5.8</v>
      </c>
      <c r="D17" s="7">
        <v>-0.8</v>
      </c>
      <c r="E17" s="8">
        <v>-2.9</v>
      </c>
      <c r="F17" s="8">
        <v>-2</v>
      </c>
    </row>
    <row r="18" spans="1:11">
      <c r="A18" s="7">
        <v>2017</v>
      </c>
      <c r="B18" s="7">
        <v>3.6</v>
      </c>
      <c r="C18" s="7">
        <v>5.6</v>
      </c>
      <c r="D18" s="7">
        <v>0.5</v>
      </c>
      <c r="E18" s="8">
        <v>-3</v>
      </c>
      <c r="F18" s="8">
        <v>-2.5</v>
      </c>
    </row>
    <row r="19" spans="1:11">
      <c r="A19" s="7">
        <v>2018</v>
      </c>
      <c r="B19" s="7">
        <v>4</v>
      </c>
      <c r="C19" s="7">
        <v>5.3</v>
      </c>
      <c r="D19" s="7">
        <v>1</v>
      </c>
      <c r="E19" s="8">
        <v>-2.8</v>
      </c>
      <c r="F19" s="8">
        <v>-3</v>
      </c>
    </row>
    <row r="20" spans="1:11">
      <c r="A20" s="7">
        <v>2019</v>
      </c>
      <c r="B20" s="7">
        <v>2.8</v>
      </c>
      <c r="C20" s="7">
        <v>5.2</v>
      </c>
      <c r="D20" s="7">
        <v>1.5</v>
      </c>
      <c r="E20" s="8">
        <v>-3</v>
      </c>
      <c r="F20" s="8">
        <v>-3.5</v>
      </c>
    </row>
    <row r="21" spans="1:11">
      <c r="A21" s="7">
        <v>2020</v>
      </c>
      <c r="B21" s="7">
        <v>3.2</v>
      </c>
      <c r="C21" s="7">
        <v>5.2</v>
      </c>
      <c r="D21" s="7">
        <v>2</v>
      </c>
      <c r="E21" s="8">
        <v>-3</v>
      </c>
      <c r="F21" s="8">
        <v>-3.5</v>
      </c>
    </row>
    <row r="23" spans="1:11">
      <c r="B23">
        <f>MIN(B3:B21)</f>
        <v>1.2999999999999972</v>
      </c>
      <c r="C23">
        <f>MIN(C3:C21)</f>
        <v>5.2</v>
      </c>
      <c r="D23">
        <f>MIN(D3:D21)</f>
        <v>-0.90000000000000568</v>
      </c>
      <c r="E23">
        <f>MIN(E3:E21)</f>
        <v>-5.8596736467689929</v>
      </c>
      <c r="F23">
        <f>MIN(F3:F21)</f>
        <v>-6.7156128211993531</v>
      </c>
      <c r="H23">
        <f>C24-C23</f>
        <v>14.5</v>
      </c>
      <c r="I23">
        <f>12/H23</f>
        <v>0.82758620689655171</v>
      </c>
      <c r="J23">
        <f>20/12</f>
        <v>1.6666666666666667</v>
      </c>
    </row>
    <row r="24" spans="1:11">
      <c r="B24">
        <f>MAX(B3:B21)</f>
        <v>7.2000000000000028</v>
      </c>
      <c r="C24">
        <f>MAX(C3:C21)</f>
        <v>19.7</v>
      </c>
      <c r="D24">
        <f>MAX(D3:D21)</f>
        <v>4.2999999999999972</v>
      </c>
      <c r="E24">
        <f>MAX(E3:E21)</f>
        <v>0.14079356372280125</v>
      </c>
      <c r="F24">
        <f>MAX(F3:F21)</f>
        <v>-0.8</v>
      </c>
    </row>
    <row r="26" spans="1:11">
      <c r="A26" s="2" t="s">
        <v>5</v>
      </c>
      <c r="B26" t="s">
        <v>6</v>
      </c>
      <c r="C26" t="s">
        <v>7</v>
      </c>
      <c r="D26" t="s">
        <v>7</v>
      </c>
      <c r="E26" t="s">
        <v>6</v>
      </c>
      <c r="F26" t="s">
        <v>6</v>
      </c>
      <c r="H26" t="s">
        <v>11</v>
      </c>
      <c r="I26" t="s">
        <v>12</v>
      </c>
      <c r="J26">
        <v>0</v>
      </c>
      <c r="K26">
        <v>12</v>
      </c>
    </row>
    <row r="28" spans="1:11">
      <c r="A28">
        <v>2002</v>
      </c>
      <c r="B28">
        <f>B3+4</f>
        <v>6</v>
      </c>
      <c r="C28" s="1">
        <f>75/C3*$I$23</f>
        <v>3.1507089095046386</v>
      </c>
      <c r="D28" s="1">
        <f>-D3+10.3</f>
        <v>8.399999999999995</v>
      </c>
      <c r="E28" s="1">
        <f>E3+10.4</f>
        <v>4.6954687602159844</v>
      </c>
      <c r="F28" s="1">
        <f>F3+10.1</f>
        <v>7.3284074970053696</v>
      </c>
      <c r="H28">
        <f t="shared" ref="H28:H46" si="0">MIN(B28:F28)</f>
        <v>3.1507089095046386</v>
      </c>
      <c r="I28">
        <f t="shared" ref="I28:I46" si="1">MAX(B28:F28)</f>
        <v>8.399999999999995</v>
      </c>
      <c r="J28" t="b">
        <f t="shared" ref="J28:J46" si="2">$J$26&lt;H28</f>
        <v>1</v>
      </c>
      <c r="K28" t="b">
        <f t="shared" ref="K28:K46" si="3">$K$26&gt;I28</f>
        <v>1</v>
      </c>
    </row>
    <row r="29" spans="1:11">
      <c r="A29">
        <v>2003</v>
      </c>
      <c r="B29">
        <f t="shared" ref="B29:B46" si="4">B4+4</f>
        <v>7.5999999999999943</v>
      </c>
      <c r="C29" s="1">
        <f t="shared" ref="C29:C46" si="5">75/C4*$I$23</f>
        <v>3.2160085760228694</v>
      </c>
      <c r="D29" s="1">
        <f t="shared" ref="D29:D46" si="6">-D4+10.3</f>
        <v>9.5000000000000036</v>
      </c>
      <c r="E29" s="1">
        <f t="shared" ref="E29:E46" si="7">E4+10.4</f>
        <v>5.0452661567742014</v>
      </c>
      <c r="F29" s="1">
        <f t="shared" ref="F29:F46" si="8">F4+10.1</f>
        <v>7.5850164907261792</v>
      </c>
      <c r="H29">
        <f t="shared" si="0"/>
        <v>3.2160085760228694</v>
      </c>
      <c r="I29">
        <f t="shared" si="1"/>
        <v>9.5000000000000036</v>
      </c>
      <c r="J29" t="b">
        <f t="shared" si="2"/>
        <v>1</v>
      </c>
      <c r="K29" t="b">
        <f t="shared" si="3"/>
        <v>1</v>
      </c>
    </row>
    <row r="30" spans="1:11">
      <c r="A30">
        <v>2004</v>
      </c>
      <c r="B30">
        <f t="shared" si="4"/>
        <v>9.0999999999999943</v>
      </c>
      <c r="C30" s="1">
        <f t="shared" si="5"/>
        <v>3.4482758620689657</v>
      </c>
      <c r="D30" s="1">
        <f t="shared" si="6"/>
        <v>6.8000000000000007</v>
      </c>
      <c r="E30" s="1">
        <f t="shared" si="7"/>
        <v>5.8814376268459387</v>
      </c>
      <c r="F30" s="1">
        <f t="shared" si="8"/>
        <v>4.6058049877818101</v>
      </c>
      <c r="H30">
        <f t="shared" si="0"/>
        <v>3.4482758620689657</v>
      </c>
      <c r="I30">
        <f t="shared" si="1"/>
        <v>9.0999999999999943</v>
      </c>
      <c r="J30" t="b">
        <f t="shared" si="2"/>
        <v>1</v>
      </c>
      <c r="K30" t="b">
        <f t="shared" si="3"/>
        <v>1</v>
      </c>
    </row>
    <row r="31" spans="1:11">
      <c r="A31">
        <v>2005</v>
      </c>
      <c r="B31">
        <f t="shared" si="4"/>
        <v>7.5</v>
      </c>
      <c r="C31" s="1">
        <f t="shared" si="5"/>
        <v>3.7167045219905019</v>
      </c>
      <c r="D31" s="1">
        <f t="shared" si="6"/>
        <v>8.2000000000000064</v>
      </c>
      <c r="E31" s="1">
        <f t="shared" si="7"/>
        <v>7.3912348122028311</v>
      </c>
      <c r="F31" s="1">
        <f t="shared" si="8"/>
        <v>7.4809013736154952</v>
      </c>
      <c r="H31">
        <f t="shared" si="0"/>
        <v>3.7167045219905019</v>
      </c>
      <c r="I31">
        <f t="shared" si="1"/>
        <v>8.2000000000000064</v>
      </c>
      <c r="J31" t="b">
        <f t="shared" si="2"/>
        <v>1</v>
      </c>
      <c r="K31" t="b">
        <f t="shared" si="3"/>
        <v>1</v>
      </c>
    </row>
    <row r="32" spans="1:11">
      <c r="A32">
        <v>2006</v>
      </c>
      <c r="B32">
        <f t="shared" si="4"/>
        <v>10.200000000000003</v>
      </c>
      <c r="C32" s="1">
        <f t="shared" si="5"/>
        <v>5.0876201243640473</v>
      </c>
      <c r="D32" s="1">
        <f t="shared" si="6"/>
        <v>9.3000000000000007</v>
      </c>
      <c r="E32" s="1">
        <f t="shared" si="7"/>
        <v>8.3160521550230992</v>
      </c>
      <c r="F32" s="1">
        <f t="shared" si="8"/>
        <v>6.0874541052507061</v>
      </c>
      <c r="H32">
        <f t="shared" si="0"/>
        <v>5.0876201243640473</v>
      </c>
      <c r="I32">
        <f t="shared" si="1"/>
        <v>10.200000000000003</v>
      </c>
      <c r="J32" t="b">
        <f t="shared" si="2"/>
        <v>1</v>
      </c>
      <c r="K32" t="b">
        <f t="shared" si="3"/>
        <v>1</v>
      </c>
    </row>
    <row r="33" spans="1:11">
      <c r="A33">
        <v>2007</v>
      </c>
      <c r="B33">
        <f t="shared" si="4"/>
        <v>11.200000000000003</v>
      </c>
      <c r="C33" s="1">
        <f t="shared" si="5"/>
        <v>7.3022312373225153</v>
      </c>
      <c r="D33" s="1">
        <f t="shared" si="6"/>
        <v>7.8000000000000007</v>
      </c>
      <c r="E33" s="1">
        <f t="shared" si="7"/>
        <v>10.540793563722801</v>
      </c>
      <c r="F33" s="1">
        <f t="shared" si="8"/>
        <v>3.7666911026792818</v>
      </c>
      <c r="H33">
        <f t="shared" si="0"/>
        <v>3.7666911026792818</v>
      </c>
      <c r="I33">
        <f t="shared" si="1"/>
        <v>11.200000000000003</v>
      </c>
      <c r="J33" t="b">
        <f t="shared" si="2"/>
        <v>1</v>
      </c>
      <c r="K33" t="b">
        <f t="shared" si="3"/>
        <v>1</v>
      </c>
    </row>
    <row r="34" spans="1:11">
      <c r="A34">
        <v>2008</v>
      </c>
      <c r="B34">
        <f t="shared" si="4"/>
        <v>7.9000000000000057</v>
      </c>
      <c r="C34" s="1">
        <f t="shared" si="5"/>
        <v>9.2640247040658767</v>
      </c>
      <c r="D34" s="1">
        <f t="shared" si="6"/>
        <v>6.0999999999999979</v>
      </c>
      <c r="E34" s="1">
        <f t="shared" si="7"/>
        <v>8.7846672961085766</v>
      </c>
      <c r="F34" s="1">
        <f t="shared" si="8"/>
        <v>3.3843871788006465</v>
      </c>
      <c r="H34">
        <f t="shared" si="0"/>
        <v>3.3843871788006465</v>
      </c>
      <c r="I34">
        <f t="shared" si="1"/>
        <v>9.2640247040658767</v>
      </c>
      <c r="J34" t="b">
        <f t="shared" si="2"/>
        <v>1</v>
      </c>
      <c r="K34" t="b">
        <f t="shared" si="3"/>
        <v>1</v>
      </c>
    </row>
    <row r="35" spans="1:11">
      <c r="A35">
        <v>2009</v>
      </c>
      <c r="B35">
        <f t="shared" si="4"/>
        <v>6.5999999999999943</v>
      </c>
      <c r="C35" s="1">
        <f t="shared" si="5"/>
        <v>7.3022312373225153</v>
      </c>
      <c r="D35" s="1">
        <f t="shared" si="6"/>
        <v>6.8000000000000007</v>
      </c>
      <c r="E35" s="1">
        <f t="shared" si="7"/>
        <v>6.7190072328083126</v>
      </c>
      <c r="F35" s="1">
        <f t="shared" si="8"/>
        <v>6.1156404890406435</v>
      </c>
      <c r="H35">
        <f t="shared" si="0"/>
        <v>6.1156404890406435</v>
      </c>
      <c r="I35">
        <f t="shared" si="1"/>
        <v>7.3022312373225153</v>
      </c>
      <c r="J35" t="b">
        <f t="shared" si="2"/>
        <v>1</v>
      </c>
      <c r="K35" t="b">
        <f t="shared" si="3"/>
        <v>1</v>
      </c>
    </row>
    <row r="36" spans="1:11">
      <c r="A36">
        <v>2010</v>
      </c>
      <c r="B36">
        <f t="shared" si="4"/>
        <v>7.7000000000000028</v>
      </c>
      <c r="C36" s="1">
        <f t="shared" si="5"/>
        <v>6.6740823136818683</v>
      </c>
      <c r="D36" s="1">
        <f t="shared" si="6"/>
        <v>7.7000000000000064</v>
      </c>
      <c r="E36" s="1">
        <f t="shared" si="7"/>
        <v>4.5403263532310074</v>
      </c>
      <c r="F36" s="1">
        <f t="shared" si="8"/>
        <v>4.718216544641745</v>
      </c>
      <c r="H36">
        <f t="shared" si="0"/>
        <v>4.5403263532310074</v>
      </c>
      <c r="I36">
        <f t="shared" si="1"/>
        <v>7.7000000000000064</v>
      </c>
      <c r="J36" t="b">
        <f t="shared" si="2"/>
        <v>1</v>
      </c>
      <c r="K36" t="b">
        <f t="shared" si="3"/>
        <v>1</v>
      </c>
    </row>
    <row r="37" spans="1:11">
      <c r="A37">
        <v>2011</v>
      </c>
      <c r="B37">
        <f t="shared" si="4"/>
        <v>9</v>
      </c>
      <c r="C37" s="1">
        <f t="shared" si="5"/>
        <v>6.3988624244578745</v>
      </c>
      <c r="D37" s="1">
        <f t="shared" si="6"/>
        <v>6.0000000000000036</v>
      </c>
      <c r="E37" s="1">
        <f t="shared" si="7"/>
        <v>6.8037440067613248</v>
      </c>
      <c r="F37" s="1">
        <f t="shared" si="8"/>
        <v>4.8976996687640471</v>
      </c>
      <c r="H37">
        <f t="shared" si="0"/>
        <v>4.8976996687640471</v>
      </c>
      <c r="I37">
        <f t="shared" si="1"/>
        <v>9</v>
      </c>
      <c r="J37" t="b">
        <f t="shared" si="2"/>
        <v>1</v>
      </c>
      <c r="K37" t="b">
        <f t="shared" si="3"/>
        <v>1</v>
      </c>
    </row>
    <row r="38" spans="1:11">
      <c r="A38">
        <v>2012</v>
      </c>
      <c r="B38">
        <f t="shared" si="4"/>
        <v>5.5999999999999943</v>
      </c>
      <c r="C38" s="1">
        <f t="shared" si="5"/>
        <v>6.1454421304199389</v>
      </c>
      <c r="D38" s="1">
        <f t="shared" si="6"/>
        <v>6.5999999999999979</v>
      </c>
      <c r="E38" s="1">
        <f t="shared" si="7"/>
        <v>8.0575023081758541</v>
      </c>
      <c r="F38" s="1">
        <f t="shared" si="8"/>
        <v>6.3874587474953834</v>
      </c>
      <c r="H38">
        <f t="shared" si="0"/>
        <v>5.5999999999999943</v>
      </c>
      <c r="I38">
        <f t="shared" si="1"/>
        <v>8.0575023081758541</v>
      </c>
      <c r="J38" t="b">
        <f t="shared" si="2"/>
        <v>1</v>
      </c>
      <c r="K38" t="b">
        <f t="shared" si="3"/>
        <v>1</v>
      </c>
    </row>
    <row r="39" spans="1:11">
      <c r="A39">
        <v>2013</v>
      </c>
      <c r="B39">
        <f t="shared" si="4"/>
        <v>5.2999999999999972</v>
      </c>
      <c r="C39" s="1">
        <f t="shared" si="5"/>
        <v>6.3335679099225892</v>
      </c>
      <c r="D39" s="1">
        <f t="shared" si="6"/>
        <v>9.399999999999995</v>
      </c>
      <c r="E39" s="1">
        <f t="shared" si="7"/>
        <v>7.4499794426389254</v>
      </c>
      <c r="F39" s="1">
        <f t="shared" si="8"/>
        <v>8.8297905443383939</v>
      </c>
      <c r="H39">
        <f t="shared" si="0"/>
        <v>5.2999999999999972</v>
      </c>
      <c r="I39">
        <f t="shared" si="1"/>
        <v>9.399999999999995</v>
      </c>
      <c r="J39" t="b">
        <f t="shared" si="2"/>
        <v>1</v>
      </c>
      <c r="K39" t="b">
        <f t="shared" si="3"/>
        <v>1</v>
      </c>
    </row>
    <row r="40" spans="1:11">
      <c r="A40">
        <v>2014</v>
      </c>
      <c r="B40">
        <f t="shared" si="4"/>
        <v>7.2999999999999972</v>
      </c>
      <c r="C40" s="1">
        <f t="shared" si="5"/>
        <v>7.6628352490421454</v>
      </c>
      <c r="D40" s="1">
        <f t="shared" si="6"/>
        <v>10.299000000000001</v>
      </c>
      <c r="E40" s="1">
        <f t="shared" si="7"/>
        <v>8.0907411274640122</v>
      </c>
      <c r="F40" s="1">
        <f t="shared" si="8"/>
        <v>8.0822546371728876</v>
      </c>
      <c r="H40">
        <f t="shared" si="0"/>
        <v>7.2999999999999972</v>
      </c>
      <c r="I40">
        <f t="shared" si="1"/>
        <v>10.299000000000001</v>
      </c>
      <c r="J40" t="b">
        <f t="shared" si="2"/>
        <v>1</v>
      </c>
      <c r="K40" t="b">
        <f t="shared" si="3"/>
        <v>1</v>
      </c>
    </row>
    <row r="41" spans="1:11">
      <c r="A41">
        <v>2015</v>
      </c>
      <c r="B41">
        <f t="shared" si="4"/>
        <v>7.5999999999999943</v>
      </c>
      <c r="C41" s="1">
        <f t="shared" si="5"/>
        <v>8.995502248875562</v>
      </c>
      <c r="D41" s="1">
        <f t="shared" si="6"/>
        <v>11.200000000000006</v>
      </c>
      <c r="E41" s="1">
        <f t="shared" si="7"/>
        <v>7.6000000000000005</v>
      </c>
      <c r="F41" s="1">
        <f t="shared" si="8"/>
        <v>9.2999999999999989</v>
      </c>
      <c r="H41">
        <f t="shared" si="0"/>
        <v>7.5999999999999943</v>
      </c>
      <c r="I41">
        <f t="shared" si="1"/>
        <v>11.200000000000006</v>
      </c>
      <c r="J41" t="b">
        <f t="shared" si="2"/>
        <v>1</v>
      </c>
      <c r="K41" t="b">
        <f t="shared" si="3"/>
        <v>1</v>
      </c>
    </row>
    <row r="42" spans="1:11">
      <c r="A42">
        <v>2016</v>
      </c>
      <c r="B42">
        <f t="shared" si="4"/>
        <v>7.5</v>
      </c>
      <c r="C42" s="1">
        <f t="shared" si="5"/>
        <v>10.701545778834721</v>
      </c>
      <c r="D42" s="1">
        <f t="shared" si="6"/>
        <v>11.100000000000001</v>
      </c>
      <c r="E42" s="1">
        <f t="shared" si="7"/>
        <v>7.5</v>
      </c>
      <c r="F42" s="1">
        <f t="shared" si="8"/>
        <v>8.1</v>
      </c>
      <c r="H42">
        <f t="shared" si="0"/>
        <v>7.5</v>
      </c>
      <c r="I42">
        <f t="shared" si="1"/>
        <v>11.100000000000001</v>
      </c>
      <c r="J42" t="b">
        <f t="shared" si="2"/>
        <v>1</v>
      </c>
      <c r="K42" t="b">
        <f t="shared" si="3"/>
        <v>1</v>
      </c>
    </row>
    <row r="43" spans="1:11">
      <c r="A43">
        <v>2017</v>
      </c>
      <c r="B43">
        <f t="shared" si="4"/>
        <v>7.6</v>
      </c>
      <c r="C43" s="1">
        <f t="shared" si="5"/>
        <v>11.083743842364532</v>
      </c>
      <c r="D43" s="1">
        <f t="shared" si="6"/>
        <v>9.8000000000000007</v>
      </c>
      <c r="E43" s="1">
        <f t="shared" si="7"/>
        <v>7.4</v>
      </c>
      <c r="F43" s="1">
        <f t="shared" si="8"/>
        <v>7.6</v>
      </c>
      <c r="H43">
        <f t="shared" si="0"/>
        <v>7.4</v>
      </c>
      <c r="I43">
        <f t="shared" si="1"/>
        <v>11.083743842364532</v>
      </c>
      <c r="J43" t="b">
        <f t="shared" si="2"/>
        <v>1</v>
      </c>
      <c r="K43" t="b">
        <f t="shared" si="3"/>
        <v>1</v>
      </c>
    </row>
    <row r="44" spans="1:11">
      <c r="A44">
        <v>2018</v>
      </c>
      <c r="B44">
        <f t="shared" si="4"/>
        <v>8</v>
      </c>
      <c r="C44" s="1">
        <f t="shared" si="5"/>
        <v>11.711125569290827</v>
      </c>
      <c r="D44" s="1">
        <f t="shared" si="6"/>
        <v>9.3000000000000007</v>
      </c>
      <c r="E44" s="1">
        <f t="shared" si="7"/>
        <v>7.6000000000000005</v>
      </c>
      <c r="F44" s="1">
        <f t="shared" si="8"/>
        <v>7.1</v>
      </c>
      <c r="H44">
        <f t="shared" si="0"/>
        <v>7.1</v>
      </c>
      <c r="I44">
        <f t="shared" si="1"/>
        <v>11.711125569290827</v>
      </c>
      <c r="J44" t="b">
        <f t="shared" si="2"/>
        <v>1</v>
      </c>
      <c r="K44" t="b">
        <f t="shared" si="3"/>
        <v>1</v>
      </c>
    </row>
    <row r="45" spans="1:11">
      <c r="A45">
        <v>2019</v>
      </c>
      <c r="B45">
        <f t="shared" si="4"/>
        <v>6.8</v>
      </c>
      <c r="C45" s="1">
        <f t="shared" si="5"/>
        <v>11.936339522546419</v>
      </c>
      <c r="D45" s="1">
        <f t="shared" si="6"/>
        <v>8.8000000000000007</v>
      </c>
      <c r="E45" s="1">
        <f t="shared" si="7"/>
        <v>7.4</v>
      </c>
      <c r="F45" s="1">
        <f t="shared" si="8"/>
        <v>6.6</v>
      </c>
      <c r="H45">
        <f t="shared" si="0"/>
        <v>6.6</v>
      </c>
      <c r="I45">
        <f t="shared" si="1"/>
        <v>11.936339522546419</v>
      </c>
      <c r="J45" t="b">
        <f t="shared" si="2"/>
        <v>1</v>
      </c>
      <c r="K45" t="b">
        <f t="shared" si="3"/>
        <v>1</v>
      </c>
    </row>
    <row r="46" spans="1:11">
      <c r="A46">
        <v>2020</v>
      </c>
      <c r="B46">
        <f t="shared" si="4"/>
        <v>7.2</v>
      </c>
      <c r="C46" s="1">
        <f t="shared" si="5"/>
        <v>11.936339522546419</v>
      </c>
      <c r="D46" s="1">
        <f t="shared" si="6"/>
        <v>8.3000000000000007</v>
      </c>
      <c r="E46" s="1">
        <f t="shared" si="7"/>
        <v>7.4</v>
      </c>
      <c r="F46" s="1">
        <f t="shared" si="8"/>
        <v>6.6</v>
      </c>
      <c r="H46">
        <f t="shared" si="0"/>
        <v>6.6</v>
      </c>
      <c r="I46">
        <f t="shared" si="1"/>
        <v>11.936339522546419</v>
      </c>
      <c r="J46" t="b">
        <f t="shared" si="2"/>
        <v>1</v>
      </c>
      <c r="K46" t="b">
        <f t="shared" si="3"/>
        <v>1</v>
      </c>
    </row>
    <row r="48" spans="1:11">
      <c r="B48" s="3">
        <f>MIN(B28:B46)</f>
        <v>5.2999999999999972</v>
      </c>
      <c r="C48" s="3">
        <f>MIN(C28:C46)</f>
        <v>3.1507089095046386</v>
      </c>
      <c r="D48" s="3">
        <f>MIN(D28:D46)</f>
        <v>6.0000000000000036</v>
      </c>
      <c r="E48" s="3">
        <f>MIN(E28:E46)</f>
        <v>4.5403263532310074</v>
      </c>
      <c r="F48" s="3">
        <f>MIN(F28:F46)</f>
        <v>3.3843871788006465</v>
      </c>
    </row>
    <row r="49" spans="1:17">
      <c r="B49" s="3">
        <f>MAX(B28:B46)</f>
        <v>11.200000000000003</v>
      </c>
      <c r="C49" s="3">
        <f>MAX(C28:C46)</f>
        <v>11.936339522546419</v>
      </c>
      <c r="D49" s="3">
        <f>MAX(D28:D46)</f>
        <v>11.200000000000006</v>
      </c>
      <c r="E49" s="3">
        <f>MAX(E28:E46)</f>
        <v>10.540793563722801</v>
      </c>
      <c r="F49" s="3">
        <f>MAX(F28:F46)</f>
        <v>9.2999999999999989</v>
      </c>
    </row>
    <row r="51" spans="1:17">
      <c r="B51">
        <f>CORREL(B28:B46,B3:B21)</f>
        <v>1</v>
      </c>
      <c r="C51">
        <f>CORREL(C28:C46,C3:C21)</f>
        <v>-0.92566305871070231</v>
      </c>
      <c r="D51">
        <f>CORREL(D28:D46,D3:D21)</f>
        <v>-1</v>
      </c>
      <c r="E51">
        <f>CORREL(E28:E46,E3:E21)</f>
        <v>0.99999999999999978</v>
      </c>
      <c r="F51">
        <f>CORREL(F28:F46,F3:F21)</f>
        <v>1</v>
      </c>
    </row>
    <row r="53" spans="1:17">
      <c r="A53" t="s">
        <v>8</v>
      </c>
      <c r="B53">
        <v>0.2</v>
      </c>
      <c r="C53">
        <v>0.2</v>
      </c>
      <c r="D53">
        <v>0.2</v>
      </c>
      <c r="E53">
        <v>0.2</v>
      </c>
      <c r="F53">
        <v>0.2</v>
      </c>
    </row>
    <row r="54" spans="1:17">
      <c r="O54" t="s">
        <v>37</v>
      </c>
      <c r="P54" t="s">
        <v>38</v>
      </c>
    </row>
    <row r="55" spans="1:17">
      <c r="A55" t="s">
        <v>9</v>
      </c>
      <c r="B55">
        <v>0.64849999999999997</v>
      </c>
      <c r="O55" t="s">
        <v>31</v>
      </c>
      <c r="P55" t="s">
        <v>32</v>
      </c>
    </row>
    <row r="56" spans="1:17">
      <c r="O56">
        <v>0.6</v>
      </c>
      <c r="P56">
        <v>0.4</v>
      </c>
    </row>
    <row r="57" spans="1:17">
      <c r="A57" t="s">
        <v>10</v>
      </c>
      <c r="B57">
        <f>SIN(RADIANS(72))</f>
        <v>0.95105651629515353</v>
      </c>
      <c r="C57">
        <f>B57/2</f>
        <v>0.47552825814757677</v>
      </c>
    </row>
    <row r="58" spans="1:17">
      <c r="O58" s="11" t="s">
        <v>25</v>
      </c>
      <c r="P58" s="11"/>
    </row>
    <row r="59" spans="1:17">
      <c r="A59" s="5" t="s">
        <v>13</v>
      </c>
      <c r="J59" s="6" t="s">
        <v>17</v>
      </c>
      <c r="O59" s="5" t="s">
        <v>23</v>
      </c>
      <c r="P59" s="5" t="s">
        <v>24</v>
      </c>
    </row>
    <row r="60" spans="1:17">
      <c r="J60" t="s">
        <v>18</v>
      </c>
      <c r="K60" t="s">
        <v>19</v>
      </c>
      <c r="L60" t="s">
        <v>20</v>
      </c>
      <c r="M60" t="s">
        <v>21</v>
      </c>
      <c r="N60" t="s">
        <v>22</v>
      </c>
      <c r="O60" t="s">
        <v>14</v>
      </c>
      <c r="P60" t="s">
        <v>15</v>
      </c>
      <c r="Q60" t="s">
        <v>16</v>
      </c>
    </row>
    <row r="61" spans="1:17">
      <c r="A61">
        <v>2002</v>
      </c>
      <c r="B61">
        <f t="shared" ref="B61:F76" si="9">B28*$B$55/$K$26</f>
        <v>0.32424999999999998</v>
      </c>
      <c r="C61">
        <f t="shared" si="9"/>
        <v>0.17026956065114651</v>
      </c>
      <c r="D61">
        <f t="shared" si="9"/>
        <v>0.45394999999999969</v>
      </c>
      <c r="E61">
        <f t="shared" si="9"/>
        <v>0.25375095758333882</v>
      </c>
      <c r="F61">
        <f t="shared" si="9"/>
        <v>0.39603935515066513</v>
      </c>
      <c r="I61">
        <v>2002</v>
      </c>
      <c r="J61">
        <f t="shared" ref="J61:J77" si="10">B61*C61*$C$57</f>
        <v>2.6253869976703689E-2</v>
      </c>
      <c r="K61">
        <f t="shared" ref="K61:M76" si="11">C61*D61*$C$57</f>
        <v>3.6755417967385143E-2</v>
      </c>
      <c r="L61">
        <f>D61*E61*$C$57</f>
        <v>5.4776217604206492E-2</v>
      </c>
      <c r="M61">
        <f>E61*F61*$C$57</f>
        <v>4.7788386160507686E-2</v>
      </c>
      <c r="N61">
        <f>F61*B61*$C$57</f>
        <v>6.1065323103088209E-2</v>
      </c>
      <c r="O61">
        <f>J61+K61+L61</f>
        <v>0.11778550554829532</v>
      </c>
      <c r="P61">
        <f>M61+N61</f>
        <v>0.10885370926359589</v>
      </c>
      <c r="Q61" s="10">
        <f>P61+O61</f>
        <v>0.2266392148118912</v>
      </c>
    </row>
    <row r="62" spans="1:17">
      <c r="A62">
        <v>2003</v>
      </c>
      <c r="B62">
        <f t="shared" si="9"/>
        <v>0.41071666666666634</v>
      </c>
      <c r="C62">
        <f t="shared" si="9"/>
        <v>0.17379846346256922</v>
      </c>
      <c r="D62">
        <f t="shared" si="9"/>
        <v>0.5133958333333335</v>
      </c>
      <c r="E62">
        <f t="shared" si="9"/>
        <v>0.27265459188900582</v>
      </c>
      <c r="F62">
        <f t="shared" si="9"/>
        <v>0.4099069328529939</v>
      </c>
      <c r="I62">
        <v>2003</v>
      </c>
      <c r="J62">
        <f t="shared" si="10"/>
        <v>3.394412273671911E-2</v>
      </c>
      <c r="K62">
        <f t="shared" si="11"/>
        <v>4.2430153420898932E-2</v>
      </c>
      <c r="L62">
        <f t="shared" si="11"/>
        <v>6.6564317855748234E-2</v>
      </c>
      <c r="M62">
        <f t="shared" si="11"/>
        <v>5.3146468276819923E-2</v>
      </c>
      <c r="N62">
        <f t="shared" ref="N62:N79" si="12">F62*B62*$C$57</f>
        <v>8.0057849547045812E-2</v>
      </c>
      <c r="O62">
        <f t="shared" ref="O62:O78" si="13">J62+K62+L62</f>
        <v>0.14293859401336628</v>
      </c>
      <c r="P62">
        <f t="shared" ref="P62:P78" si="14">M62+N62</f>
        <v>0.13320431782386574</v>
      </c>
      <c r="Q62" s="10">
        <f t="shared" ref="Q62:Q78" si="15">P62+O62</f>
        <v>0.27614291183723205</v>
      </c>
    </row>
    <row r="63" spans="1:17">
      <c r="A63">
        <v>2004</v>
      </c>
      <c r="B63">
        <f t="shared" si="9"/>
        <v>0.49177916666666638</v>
      </c>
      <c r="C63">
        <f t="shared" si="9"/>
        <v>0.18635057471264369</v>
      </c>
      <c r="D63">
        <f t="shared" si="9"/>
        <v>0.36748333333333338</v>
      </c>
      <c r="E63">
        <f t="shared" si="9"/>
        <v>0.31784269175079927</v>
      </c>
      <c r="F63">
        <f t="shared" si="9"/>
        <v>0.24890537788137532</v>
      </c>
      <c r="I63">
        <v>2004</v>
      </c>
      <c r="J63">
        <f t="shared" si="10"/>
        <v>4.3578993247441369E-2</v>
      </c>
      <c r="K63">
        <f t="shared" si="11"/>
        <v>3.2564522426659512E-2</v>
      </c>
      <c r="L63">
        <f t="shared" si="11"/>
        <v>5.5542600175122851E-2</v>
      </c>
      <c r="M63">
        <f t="shared" si="11"/>
        <v>3.7620350723669357E-2</v>
      </c>
      <c r="N63">
        <f t="shared" si="12"/>
        <v>5.820773989385683E-2</v>
      </c>
      <c r="O63">
        <f t="shared" si="13"/>
        <v>0.13168611584922374</v>
      </c>
      <c r="P63">
        <f t="shared" si="14"/>
        <v>9.5828090617526188E-2</v>
      </c>
      <c r="Q63" s="10">
        <f t="shared" si="15"/>
        <v>0.22751420646674991</v>
      </c>
    </row>
    <row r="64" spans="1:17">
      <c r="A64">
        <v>2005</v>
      </c>
      <c r="B64">
        <f t="shared" si="9"/>
        <v>0.40531249999999996</v>
      </c>
      <c r="C64">
        <f t="shared" si="9"/>
        <v>0.20085690687590338</v>
      </c>
      <c r="D64">
        <f t="shared" si="9"/>
        <v>0.44314166666666699</v>
      </c>
      <c r="E64">
        <f t="shared" si="9"/>
        <v>0.39943464797612799</v>
      </c>
      <c r="F64">
        <f t="shared" si="9"/>
        <v>0.40428037839913733</v>
      </c>
      <c r="I64">
        <v>2005</v>
      </c>
      <c r="J64">
        <f t="shared" si="10"/>
        <v>3.8712667555468767E-2</v>
      </c>
      <c r="K64">
        <f t="shared" si="11"/>
        <v>4.2325849860645887E-2</v>
      </c>
      <c r="L64">
        <f t="shared" si="11"/>
        <v>8.4171419356880384E-2</v>
      </c>
      <c r="M64">
        <f t="shared" si="11"/>
        <v>7.6790010571469725E-2</v>
      </c>
      <c r="N64">
        <f t="shared" si="12"/>
        <v>7.7920008485615713E-2</v>
      </c>
      <c r="O64">
        <f t="shared" si="13"/>
        <v>0.16520993677299503</v>
      </c>
      <c r="P64">
        <f t="shared" si="14"/>
        <v>0.15471001905708542</v>
      </c>
      <c r="Q64" s="10">
        <f t="shared" si="15"/>
        <v>0.31991995583008048</v>
      </c>
    </row>
    <row r="65" spans="1:17">
      <c r="A65">
        <v>2006</v>
      </c>
      <c r="B65">
        <f t="shared" si="9"/>
        <v>0.55122500000000019</v>
      </c>
      <c r="C65">
        <f t="shared" si="9"/>
        <v>0.27494347088750704</v>
      </c>
      <c r="D65">
        <f t="shared" si="9"/>
        <v>0.50258750000000008</v>
      </c>
      <c r="E65">
        <f t="shared" si="9"/>
        <v>0.44941331854437333</v>
      </c>
      <c r="F65">
        <f t="shared" si="9"/>
        <v>0.32897616560459025</v>
      </c>
      <c r="I65">
        <v>2006</v>
      </c>
      <c r="J65">
        <f t="shared" si="10"/>
        <v>7.2069025042607121E-2</v>
      </c>
      <c r="K65">
        <f t="shared" si="11"/>
        <v>6.5709993421200583E-2</v>
      </c>
      <c r="L65">
        <f t="shared" si="11"/>
        <v>0.10740733762335192</v>
      </c>
      <c r="M65">
        <f t="shared" si="11"/>
        <v>7.0305079392400244E-2</v>
      </c>
      <c r="N65">
        <f t="shared" si="12"/>
        <v>8.6232240543288263E-2</v>
      </c>
      <c r="O65">
        <f t="shared" si="13"/>
        <v>0.24518635608715961</v>
      </c>
      <c r="P65">
        <f t="shared" si="14"/>
        <v>0.15653731993568851</v>
      </c>
      <c r="Q65" s="10">
        <f t="shared" si="15"/>
        <v>0.40172367602284809</v>
      </c>
    </row>
    <row r="66" spans="1:17">
      <c r="A66">
        <v>2007</v>
      </c>
      <c r="B66">
        <f t="shared" si="9"/>
        <v>0.60526666666666673</v>
      </c>
      <c r="C66">
        <f t="shared" si="9"/>
        <v>0.39462474645030426</v>
      </c>
      <c r="D66">
        <f t="shared" si="9"/>
        <v>0.42152499999999998</v>
      </c>
      <c r="E66">
        <f t="shared" si="9"/>
        <v>0.56964205217285302</v>
      </c>
      <c r="F66">
        <f t="shared" si="9"/>
        <v>0.20355826500729282</v>
      </c>
      <c r="I66">
        <v>2007</v>
      </c>
      <c r="J66">
        <f t="shared" si="10"/>
        <v>0.11358144846391965</v>
      </c>
      <c r="K66">
        <f t="shared" si="11"/>
        <v>7.9101365894515469E-2</v>
      </c>
      <c r="L66">
        <f t="shared" si="11"/>
        <v>0.11418306835327148</v>
      </c>
      <c r="M66">
        <f t="shared" si="11"/>
        <v>5.5140044569601011E-2</v>
      </c>
      <c r="N66">
        <f t="shared" si="12"/>
        <v>5.8588425572146233E-2</v>
      </c>
      <c r="O66">
        <f t="shared" si="13"/>
        <v>0.30686588271170662</v>
      </c>
      <c r="P66">
        <f t="shared" si="14"/>
        <v>0.11372847014174725</v>
      </c>
      <c r="Q66" s="10">
        <f t="shared" si="15"/>
        <v>0.42059435285345387</v>
      </c>
    </row>
    <row r="67" spans="1:17">
      <c r="A67">
        <v>2008</v>
      </c>
      <c r="B67">
        <f t="shared" si="9"/>
        <v>0.42692916666666697</v>
      </c>
      <c r="C67">
        <f t="shared" si="9"/>
        <v>0.50064333504889336</v>
      </c>
      <c r="D67">
        <f t="shared" si="9"/>
        <v>0.32965416666666653</v>
      </c>
      <c r="E67">
        <f t="shared" si="9"/>
        <v>0.47473806179386763</v>
      </c>
      <c r="F67">
        <f t="shared" si="9"/>
        <v>0.18289792378768491</v>
      </c>
      <c r="I67">
        <v>2008</v>
      </c>
      <c r="J67">
        <f t="shared" si="10"/>
        <v>0.10163904936503476</v>
      </c>
      <c r="K67">
        <f t="shared" si="11"/>
        <v>7.8480784952748281E-2</v>
      </c>
      <c r="L67">
        <f t="shared" si="11"/>
        <v>7.441987764181543E-2</v>
      </c>
      <c r="M67">
        <f t="shared" si="11"/>
        <v>4.1289455694897219E-2</v>
      </c>
      <c r="N67">
        <f t="shared" si="12"/>
        <v>3.7131366390413235E-2</v>
      </c>
      <c r="O67">
        <f t="shared" si="13"/>
        <v>0.25453971195959846</v>
      </c>
      <c r="P67">
        <f t="shared" si="14"/>
        <v>7.8420822085310454E-2</v>
      </c>
      <c r="Q67" s="10">
        <f t="shared" si="15"/>
        <v>0.33296053404490888</v>
      </c>
    </row>
    <row r="68" spans="1:17">
      <c r="A68">
        <v>2009</v>
      </c>
      <c r="B68">
        <f t="shared" si="9"/>
        <v>0.35667499999999969</v>
      </c>
      <c r="C68">
        <f t="shared" si="9"/>
        <v>0.39462474645030426</v>
      </c>
      <c r="D68">
        <f t="shared" si="9"/>
        <v>0.36748333333333338</v>
      </c>
      <c r="E68">
        <f t="shared" si="9"/>
        <v>0.36310634920634915</v>
      </c>
      <c r="F68">
        <f t="shared" si="9"/>
        <v>0.33049940476190476</v>
      </c>
      <c r="I68">
        <v>2009</v>
      </c>
      <c r="J68">
        <f t="shared" si="10"/>
        <v>6.6931924987666883E-2</v>
      </c>
      <c r="K68">
        <f t="shared" si="11"/>
        <v>6.8960165138808371E-2</v>
      </c>
      <c r="L68">
        <f t="shared" si="11"/>
        <v>6.3452365898125376E-2</v>
      </c>
      <c r="M68">
        <f t="shared" si="11"/>
        <v>5.7066449707646655E-2</v>
      </c>
      <c r="N68">
        <f t="shared" si="12"/>
        <v>5.6055687249654255E-2</v>
      </c>
      <c r="O68">
        <f t="shared" si="13"/>
        <v>0.1993444560246006</v>
      </c>
      <c r="P68">
        <f t="shared" si="14"/>
        <v>0.11312213695730092</v>
      </c>
      <c r="Q68" s="10">
        <f t="shared" si="15"/>
        <v>0.31246659298190149</v>
      </c>
    </row>
    <row r="69" spans="1:17">
      <c r="A69">
        <v>2010</v>
      </c>
      <c r="B69">
        <f t="shared" si="9"/>
        <v>0.4161208333333335</v>
      </c>
      <c r="C69">
        <f t="shared" si="9"/>
        <v>0.36067853170189096</v>
      </c>
      <c r="D69">
        <f t="shared" si="9"/>
        <v>0.41612083333333366</v>
      </c>
      <c r="E69">
        <f t="shared" si="9"/>
        <v>0.24536680333919236</v>
      </c>
      <c r="F69">
        <f t="shared" si="9"/>
        <v>0.25498028576668097</v>
      </c>
      <c r="I69">
        <v>2010</v>
      </c>
      <c r="J69">
        <f t="shared" si="10"/>
        <v>7.1370063382906523E-2</v>
      </c>
      <c r="K69">
        <f t="shared" si="11"/>
        <v>7.1370063382906551E-2</v>
      </c>
      <c r="L69">
        <f t="shared" si="11"/>
        <v>4.8552499711441835E-2</v>
      </c>
      <c r="M69">
        <f t="shared" si="11"/>
        <v>2.975080615873224E-2</v>
      </c>
      <c r="N69">
        <f t="shared" si="12"/>
        <v>5.0454788841163042E-2</v>
      </c>
      <c r="O69">
        <f t="shared" si="13"/>
        <v>0.19129262647725492</v>
      </c>
      <c r="P69">
        <f t="shared" si="14"/>
        <v>8.0205594999895283E-2</v>
      </c>
      <c r="Q69" s="10">
        <f t="shared" si="15"/>
        <v>0.27149822147715019</v>
      </c>
    </row>
    <row r="70" spans="1:17">
      <c r="A70">
        <v>2011</v>
      </c>
      <c r="B70">
        <f t="shared" si="9"/>
        <v>0.486375</v>
      </c>
      <c r="C70">
        <f t="shared" si="9"/>
        <v>0.34580519018841094</v>
      </c>
      <c r="D70">
        <f t="shared" si="9"/>
        <v>0.3242500000000002</v>
      </c>
      <c r="E70">
        <f t="shared" si="9"/>
        <v>0.36768566569872657</v>
      </c>
      <c r="F70">
        <f t="shared" si="9"/>
        <v>0.26467985293279034</v>
      </c>
      <c r="I70">
        <v>2011</v>
      </c>
      <c r="J70">
        <f t="shared" si="10"/>
        <v>7.9979572970267421E-2</v>
      </c>
      <c r="K70">
        <f t="shared" si="11"/>
        <v>5.3319715313511651E-2</v>
      </c>
      <c r="L70">
        <f t="shared" si="11"/>
        <v>5.6693466657436367E-2</v>
      </c>
      <c r="M70">
        <f t="shared" si="11"/>
        <v>4.6277928811535238E-2</v>
      </c>
      <c r="N70">
        <f t="shared" si="12"/>
        <v>6.1216494754933827E-2</v>
      </c>
      <c r="O70">
        <f t="shared" si="13"/>
        <v>0.18999275494121542</v>
      </c>
      <c r="P70">
        <f t="shared" si="14"/>
        <v>0.10749442356646907</v>
      </c>
      <c r="Q70" s="10">
        <f t="shared" si="15"/>
        <v>0.29748717850768447</v>
      </c>
    </row>
    <row r="71" spans="1:17">
      <c r="A71">
        <v>2012</v>
      </c>
      <c r="B71">
        <f t="shared" si="9"/>
        <v>0.30263333333333303</v>
      </c>
      <c r="C71">
        <f t="shared" si="9"/>
        <v>0.33210993513144421</v>
      </c>
      <c r="D71">
        <f t="shared" si="9"/>
        <v>0.35667499999999985</v>
      </c>
      <c r="E71">
        <f t="shared" si="9"/>
        <v>0.43544085390433679</v>
      </c>
      <c r="F71">
        <f t="shared" si="9"/>
        <v>0.34518891647922967</v>
      </c>
      <c r="I71">
        <v>2012</v>
      </c>
      <c r="J71">
        <f t="shared" si="10"/>
        <v>4.7794173858580008E-2</v>
      </c>
      <c r="K71">
        <f t="shared" si="11"/>
        <v>5.63288477618979E-2</v>
      </c>
      <c r="L71">
        <f t="shared" si="11"/>
        <v>7.3854705849677266E-2</v>
      </c>
      <c r="M71">
        <f t="shared" si="11"/>
        <v>7.147634650351814E-2</v>
      </c>
      <c r="N71">
        <f t="shared" si="12"/>
        <v>4.9676379243919593E-2</v>
      </c>
      <c r="O71">
        <f t="shared" si="13"/>
        <v>0.17797772747015517</v>
      </c>
      <c r="P71">
        <f t="shared" si="14"/>
        <v>0.12115272574743774</v>
      </c>
      <c r="Q71" s="10">
        <f t="shared" si="15"/>
        <v>0.29913045321759291</v>
      </c>
    </row>
    <row r="72" spans="1:17">
      <c r="A72">
        <v>2013</v>
      </c>
      <c r="B72">
        <f t="shared" si="9"/>
        <v>0.28642083333333318</v>
      </c>
      <c r="C72">
        <f t="shared" si="9"/>
        <v>0.34227656579873322</v>
      </c>
      <c r="D72">
        <f t="shared" si="9"/>
        <v>0.5079916666666664</v>
      </c>
      <c r="E72">
        <f t="shared" si="9"/>
        <v>0.40260930571261189</v>
      </c>
      <c r="F72">
        <f t="shared" si="9"/>
        <v>0.47717659733362067</v>
      </c>
      <c r="I72">
        <v>2013</v>
      </c>
      <c r="J72">
        <f t="shared" si="10"/>
        <v>4.6618478984143376E-2</v>
      </c>
      <c r="K72">
        <f t="shared" si="11"/>
        <v>8.268183065112221E-2</v>
      </c>
      <c r="L72">
        <f t="shared" si="11"/>
        <v>9.7256072310455757E-2</v>
      </c>
      <c r="M72">
        <f t="shared" si="11"/>
        <v>9.1356462517697204E-2</v>
      </c>
      <c r="N72">
        <f t="shared" si="12"/>
        <v>6.499202515547961E-2</v>
      </c>
      <c r="O72">
        <f t="shared" si="13"/>
        <v>0.22655638194572136</v>
      </c>
      <c r="P72">
        <f t="shared" si="14"/>
        <v>0.15634848767317683</v>
      </c>
      <c r="Q72" s="10">
        <f t="shared" si="15"/>
        <v>0.38290486961889819</v>
      </c>
    </row>
    <row r="73" spans="1:17">
      <c r="A73">
        <v>2014</v>
      </c>
      <c r="B73">
        <f t="shared" si="9"/>
        <v>0.39450416666666649</v>
      </c>
      <c r="C73">
        <f t="shared" si="9"/>
        <v>0.41411238825031926</v>
      </c>
      <c r="D73">
        <f t="shared" si="9"/>
        <v>0.55657512500000006</v>
      </c>
      <c r="E73">
        <f t="shared" si="9"/>
        <v>0.43723713509670098</v>
      </c>
      <c r="F73">
        <f t="shared" si="9"/>
        <v>0.43677851101721815</v>
      </c>
      <c r="I73">
        <v>2014</v>
      </c>
      <c r="J73">
        <f t="shared" si="10"/>
        <v>7.7686605789089619E-2</v>
      </c>
      <c r="K73">
        <f t="shared" si="11"/>
        <v>0.1096019661673746</v>
      </c>
      <c r="L73">
        <f t="shared" si="11"/>
        <v>0.11572232815942923</v>
      </c>
      <c r="M73">
        <f t="shared" si="11"/>
        <v>9.0814382308087152E-2</v>
      </c>
      <c r="N73">
        <f t="shared" si="12"/>
        <v>8.1938722350004475E-2</v>
      </c>
      <c r="O73">
        <f t="shared" si="13"/>
        <v>0.30301090011589343</v>
      </c>
      <c r="P73">
        <f t="shared" si="14"/>
        <v>0.17275310465809163</v>
      </c>
      <c r="Q73" s="10">
        <f t="shared" si="15"/>
        <v>0.47576400477398506</v>
      </c>
    </row>
    <row r="74" spans="1:17">
      <c r="A74">
        <v>2015</v>
      </c>
      <c r="B74">
        <f t="shared" si="9"/>
        <v>0.41071666666666634</v>
      </c>
      <c r="C74">
        <f t="shared" si="9"/>
        <v>0.48613193403298349</v>
      </c>
      <c r="D74">
        <f t="shared" si="9"/>
        <v>0.60526666666666695</v>
      </c>
      <c r="E74">
        <f t="shared" si="9"/>
        <v>0.41071666666666667</v>
      </c>
      <c r="F74">
        <f t="shared" si="9"/>
        <v>0.50258749999999985</v>
      </c>
      <c r="I74">
        <v>2015</v>
      </c>
      <c r="J74">
        <f t="shared" si="10"/>
        <v>9.4945154901257808E-2</v>
      </c>
      <c r="K74">
        <f t="shared" si="11"/>
        <v>0.13991917564395906</v>
      </c>
      <c r="L74">
        <f t="shared" si="11"/>
        <v>0.11821304752905955</v>
      </c>
      <c r="M74">
        <f t="shared" si="11"/>
        <v>9.8159048394665438E-2</v>
      </c>
      <c r="N74">
        <f t="shared" si="12"/>
        <v>9.8159048394665355E-2</v>
      </c>
      <c r="O74">
        <f t="shared" si="13"/>
        <v>0.35307737807427642</v>
      </c>
      <c r="P74">
        <f t="shared" si="14"/>
        <v>0.19631809678933079</v>
      </c>
      <c r="Q74" s="10">
        <f t="shared" si="15"/>
        <v>0.54939547486360718</v>
      </c>
    </row>
    <row r="75" spans="1:17">
      <c r="A75" t="s">
        <v>26</v>
      </c>
      <c r="B75">
        <f t="shared" si="9"/>
        <v>0.40531249999999996</v>
      </c>
      <c r="C75">
        <f t="shared" si="9"/>
        <v>0.57832936979785965</v>
      </c>
      <c r="D75">
        <f t="shared" si="9"/>
        <v>0.59986250000000008</v>
      </c>
      <c r="E75">
        <f t="shared" si="9"/>
        <v>0.40531249999999996</v>
      </c>
      <c r="F75">
        <f t="shared" si="9"/>
        <v>0.43773749999999995</v>
      </c>
      <c r="I75" t="s">
        <v>26</v>
      </c>
      <c r="J75">
        <f t="shared" si="10"/>
        <v>0.11146578416833246</v>
      </c>
      <c r="K75">
        <f t="shared" si="11"/>
        <v>0.16496936056913208</v>
      </c>
      <c r="L75">
        <f t="shared" si="11"/>
        <v>0.11561602686553339</v>
      </c>
      <c r="M75">
        <f t="shared" si="11"/>
        <v>8.4368452037010835E-2</v>
      </c>
      <c r="N75">
        <f t="shared" si="12"/>
        <v>8.4368452037010835E-2</v>
      </c>
      <c r="O75">
        <f t="shared" si="13"/>
        <v>0.39205117160299796</v>
      </c>
      <c r="P75">
        <f t="shared" si="14"/>
        <v>0.16873690407402167</v>
      </c>
      <c r="Q75" s="9">
        <f t="shared" si="15"/>
        <v>0.5607880756770196</v>
      </c>
    </row>
    <row r="76" spans="1:17">
      <c r="A76" t="s">
        <v>27</v>
      </c>
      <c r="B76">
        <f t="shared" si="9"/>
        <v>0.41071666666666662</v>
      </c>
      <c r="C76">
        <f t="shared" si="9"/>
        <v>0.59898399014778325</v>
      </c>
      <c r="D76">
        <f t="shared" si="9"/>
        <v>0.52960833333333335</v>
      </c>
      <c r="E76">
        <f t="shared" si="9"/>
        <v>0.39990833333333331</v>
      </c>
      <c r="F76">
        <f t="shared" si="9"/>
        <v>0.41071666666666662</v>
      </c>
      <c r="I76" t="s">
        <v>27</v>
      </c>
      <c r="J76">
        <f t="shared" si="10"/>
        <v>0.11698599443190702</v>
      </c>
      <c r="K76">
        <f t="shared" si="11"/>
        <v>0.15085036124114329</v>
      </c>
      <c r="L76">
        <f t="shared" si="11"/>
        <v>0.10071440562508686</v>
      </c>
      <c r="M76">
        <f t="shared" si="11"/>
        <v>7.8105049260271425E-2</v>
      </c>
      <c r="N76">
        <f t="shared" si="12"/>
        <v>8.0215996537576065E-2</v>
      </c>
      <c r="O76">
        <f t="shared" si="13"/>
        <v>0.36855076129813719</v>
      </c>
      <c r="P76">
        <f t="shared" si="14"/>
        <v>0.1583210457978475</v>
      </c>
      <c r="Q76" s="9">
        <f t="shared" si="15"/>
        <v>0.52687180709598469</v>
      </c>
    </row>
    <row r="77" spans="1:17">
      <c r="A77" t="s">
        <v>28</v>
      </c>
      <c r="B77">
        <f t="shared" ref="B77:F79" si="16">B44*$B$55/$K$26</f>
        <v>0.43233333333333329</v>
      </c>
      <c r="C77">
        <f t="shared" si="16"/>
        <v>0.63288874430709174</v>
      </c>
      <c r="D77">
        <f t="shared" si="16"/>
        <v>0.50258750000000008</v>
      </c>
      <c r="E77">
        <f t="shared" si="16"/>
        <v>0.41071666666666667</v>
      </c>
      <c r="F77">
        <f t="shared" si="16"/>
        <v>0.38369583333333329</v>
      </c>
      <c r="I77" t="s">
        <v>28</v>
      </c>
      <c r="J77">
        <f t="shared" si="10"/>
        <v>0.13011351912982708</v>
      </c>
      <c r="K77">
        <f>C77*D77*$C$57</f>
        <v>0.15125696598842403</v>
      </c>
      <c r="L77">
        <f>D77*E77*$C$57</f>
        <v>9.8159048394665493E-2</v>
      </c>
      <c r="M77">
        <f>E77*F77*$C$57</f>
        <v>7.4938628344314487E-2</v>
      </c>
      <c r="N77">
        <f t="shared" si="12"/>
        <v>7.888276667822576E-2</v>
      </c>
      <c r="O77">
        <f t="shared" si="13"/>
        <v>0.37952953351291663</v>
      </c>
      <c r="P77">
        <f t="shared" si="14"/>
        <v>0.15382139502254025</v>
      </c>
      <c r="Q77" s="9">
        <f t="shared" si="15"/>
        <v>0.53335092853545685</v>
      </c>
    </row>
    <row r="78" spans="1:17">
      <c r="A78" t="s">
        <v>29</v>
      </c>
      <c r="B78">
        <f t="shared" si="16"/>
        <v>0.36748333333333333</v>
      </c>
      <c r="C78">
        <f t="shared" si="16"/>
        <v>0.64505968169761274</v>
      </c>
      <c r="D78">
        <f t="shared" si="16"/>
        <v>0.47556666666666669</v>
      </c>
      <c r="E78">
        <f t="shared" si="16"/>
        <v>0.39990833333333331</v>
      </c>
      <c r="F78">
        <f t="shared" si="16"/>
        <v>0.35667499999999991</v>
      </c>
      <c r="I78" t="s">
        <v>29</v>
      </c>
      <c r="J78">
        <f t="shared" ref="J78:M79" si="17">B78*C78*$C$57</f>
        <v>0.11272334686151367</v>
      </c>
      <c r="K78">
        <f t="shared" si="17"/>
        <v>0.14587727240901768</v>
      </c>
      <c r="L78">
        <f t="shared" si="17"/>
        <v>9.0437425459261686E-2</v>
      </c>
      <c r="M78">
        <f t="shared" si="17"/>
        <v>6.7828069094446233E-2</v>
      </c>
      <c r="N78">
        <f t="shared" si="12"/>
        <v>6.2328495924626269E-2</v>
      </c>
      <c r="O78">
        <f t="shared" si="13"/>
        <v>0.34903804472979305</v>
      </c>
      <c r="P78">
        <f t="shared" si="14"/>
        <v>0.1301565650190725</v>
      </c>
      <c r="Q78" s="9">
        <f t="shared" si="15"/>
        <v>0.47919460974886552</v>
      </c>
    </row>
    <row r="79" spans="1:17">
      <c r="A79" t="s">
        <v>30</v>
      </c>
      <c r="B79">
        <f t="shared" si="16"/>
        <v>0.3891</v>
      </c>
      <c r="C79">
        <f t="shared" si="16"/>
        <v>0.64505968169761274</v>
      </c>
      <c r="D79">
        <f t="shared" si="16"/>
        <v>0.44854583333333337</v>
      </c>
      <c r="E79">
        <f t="shared" si="16"/>
        <v>0.39990833333333331</v>
      </c>
      <c r="F79">
        <f t="shared" si="16"/>
        <v>0.35667499999999991</v>
      </c>
      <c r="I79" t="s">
        <v>30</v>
      </c>
      <c r="J79">
        <f t="shared" si="17"/>
        <v>0.11935413197101448</v>
      </c>
      <c r="K79">
        <f t="shared" si="17"/>
        <v>0.13758879102214169</v>
      </c>
      <c r="L79">
        <f t="shared" si="17"/>
        <v>8.5298935376349083E-2</v>
      </c>
      <c r="M79">
        <f t="shared" si="17"/>
        <v>6.7828069094446233E-2</v>
      </c>
      <c r="N79">
        <f t="shared" si="12"/>
        <v>6.5994878037839586E-2</v>
      </c>
      <c r="O79">
        <f>J79+K79+L79</f>
        <v>0.34224185836950527</v>
      </c>
      <c r="P79">
        <f>M79+N79</f>
        <v>0.13382294713228582</v>
      </c>
      <c r="Q79" s="9">
        <f>P79+O79</f>
        <v>0.47606480550179109</v>
      </c>
    </row>
    <row r="81" spans="2:6">
      <c r="B81" s="3">
        <f>MIN(B61:B79)</f>
        <v>0.28642083333333318</v>
      </c>
      <c r="C81" s="3">
        <f>MIN(C61:C79)</f>
        <v>0.17026956065114651</v>
      </c>
      <c r="D81" s="3">
        <f>MIN(D61:D79)</f>
        <v>0.3242500000000002</v>
      </c>
      <c r="E81" s="3">
        <f>MIN(E61:E79)</f>
        <v>0.24536680333919236</v>
      </c>
      <c r="F81" s="3">
        <f>MIN(F61:F79)</f>
        <v>0.18289792378768491</v>
      </c>
    </row>
    <row r="82" spans="2:6">
      <c r="B82" s="3">
        <f>MAX(B61:B79)</f>
        <v>0.60526666666666673</v>
      </c>
      <c r="C82" s="3">
        <f>MAX(C61:C79)</f>
        <v>0.64505968169761274</v>
      </c>
      <c r="D82" s="3">
        <f>MAX(D61:D79)</f>
        <v>0.60526666666666695</v>
      </c>
      <c r="E82" s="3">
        <f>MAX(E61:E79)</f>
        <v>0.56964205217285302</v>
      </c>
      <c r="F82" s="3">
        <f>MAX(F61:F79)</f>
        <v>0.50258749999999985</v>
      </c>
    </row>
  </sheetData>
  <mergeCells count="1">
    <mergeCell ref="O58:P5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115" zoomScaleNormal="115" workbookViewId="0">
      <selection activeCell="B27" sqref="B27"/>
    </sheetView>
  </sheetViews>
  <sheetFormatPr defaultRowHeight="15"/>
  <cols>
    <col min="2" max="2" width="11.5703125" bestFit="1" customWidth="1"/>
    <col min="3" max="3" width="16" bestFit="1" customWidth="1"/>
    <col min="4" max="4" width="8.5703125" bestFit="1" customWidth="1"/>
    <col min="5" max="5" width="11.42578125" bestFit="1" customWidth="1"/>
    <col min="6" max="6" width="17.7109375" bestFit="1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1"/>
  <sheetViews>
    <sheetView zoomScale="85" zoomScaleNormal="85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J56" sqref="J56:N56"/>
    </sheetView>
  </sheetViews>
  <sheetFormatPr defaultColWidth="11.42578125" defaultRowHeight="15"/>
  <cols>
    <col min="2" max="4" width="11.28515625" customWidth="1"/>
    <col min="5" max="5" width="12.28515625" customWidth="1"/>
    <col min="6" max="6" width="12.85546875" bestFit="1" customWidth="1"/>
    <col min="7" max="7" width="9.85546875" customWidth="1"/>
    <col min="8" max="9" width="9.7109375" customWidth="1"/>
  </cols>
  <sheetData>
    <row r="1" spans="1:6">
      <c r="B1" t="s">
        <v>0</v>
      </c>
      <c r="C1" t="s">
        <v>2</v>
      </c>
      <c r="D1" t="s">
        <v>3</v>
      </c>
      <c r="E1" t="s">
        <v>4</v>
      </c>
      <c r="F1" t="s">
        <v>1</v>
      </c>
    </row>
    <row r="2" spans="1:6">
      <c r="A2">
        <v>2002</v>
      </c>
      <c r="B2">
        <v>2</v>
      </c>
      <c r="C2">
        <v>19.7</v>
      </c>
      <c r="D2">
        <v>1.9000000000000057</v>
      </c>
      <c r="E2" s="1">
        <v>-5.704531239784016</v>
      </c>
      <c r="F2" s="1">
        <v>-2.77159250299463</v>
      </c>
    </row>
    <row r="3" spans="1:6">
      <c r="A3">
        <v>2003</v>
      </c>
      <c r="B3">
        <v>3.5999999999999943</v>
      </c>
      <c r="C3">
        <v>19.3</v>
      </c>
      <c r="D3">
        <v>0.79999999999999716</v>
      </c>
      <c r="E3" s="1">
        <v>-5.3547338432257989</v>
      </c>
      <c r="F3" s="1">
        <v>-2.51498350927382</v>
      </c>
    </row>
    <row r="4" spans="1:6">
      <c r="A4">
        <v>2004</v>
      </c>
      <c r="B4">
        <v>5.0999999999999943</v>
      </c>
      <c r="C4">
        <v>18</v>
      </c>
      <c r="D4">
        <v>3.5</v>
      </c>
      <c r="E4" s="1">
        <v>-4.5185623731540616</v>
      </c>
      <c r="F4" s="1">
        <v>-5.4941950122181895</v>
      </c>
    </row>
    <row r="5" spans="1:6">
      <c r="A5">
        <v>2005</v>
      </c>
      <c r="B5">
        <v>3.5</v>
      </c>
      <c r="C5">
        <v>16.7</v>
      </c>
      <c r="D5">
        <v>2.0999999999999943</v>
      </c>
      <c r="E5" s="1">
        <v>-3.0087651877971693</v>
      </c>
      <c r="F5" s="1">
        <v>-2.6190986263845044</v>
      </c>
    </row>
    <row r="6" spans="1:6">
      <c r="A6">
        <v>2006</v>
      </c>
      <c r="B6">
        <v>6.2000000000000028</v>
      </c>
      <c r="C6">
        <v>12.2</v>
      </c>
      <c r="D6">
        <v>1</v>
      </c>
      <c r="E6" s="1">
        <v>-2.0839478449769016</v>
      </c>
      <c r="F6" s="1">
        <v>-4.0125458947492936</v>
      </c>
    </row>
    <row r="7" spans="1:6">
      <c r="A7">
        <v>2007</v>
      </c>
      <c r="B7">
        <v>7.2000000000000028</v>
      </c>
      <c r="C7">
        <v>8.5</v>
      </c>
      <c r="D7">
        <v>2.5</v>
      </c>
      <c r="E7" s="1">
        <v>0.14079356372280125</v>
      </c>
      <c r="F7" s="1">
        <v>-6.3333088973207179</v>
      </c>
    </row>
    <row r="8" spans="1:6">
      <c r="A8">
        <v>2008</v>
      </c>
      <c r="B8">
        <v>3.9000000000000057</v>
      </c>
      <c r="C8">
        <v>6.7</v>
      </c>
      <c r="D8">
        <v>4.2000000000000028</v>
      </c>
      <c r="E8" s="1">
        <v>-1.6153327038914229</v>
      </c>
      <c r="F8" s="1">
        <v>-6.7156128211993531</v>
      </c>
    </row>
    <row r="9" spans="1:6">
      <c r="A9">
        <v>2009</v>
      </c>
      <c r="B9">
        <v>2.5999999999999943</v>
      </c>
      <c r="C9">
        <v>8.5</v>
      </c>
      <c r="D9">
        <v>3.5</v>
      </c>
      <c r="E9" s="1">
        <v>-3.6809927671916878</v>
      </c>
      <c r="F9" s="1">
        <v>-3.9843595109593566</v>
      </c>
    </row>
    <row r="10" spans="1:6">
      <c r="A10">
        <v>2010</v>
      </c>
      <c r="B10">
        <v>3.7000000000000028</v>
      </c>
      <c r="C10">
        <v>9.3000000000000007</v>
      </c>
      <c r="D10">
        <v>2.5999999999999943</v>
      </c>
      <c r="E10" s="1">
        <v>-5.8596736467689929</v>
      </c>
      <c r="F10" s="1">
        <v>-5.3817834553582546</v>
      </c>
    </row>
    <row r="11" spans="1:6">
      <c r="A11">
        <v>2011</v>
      </c>
      <c r="B11">
        <v>5</v>
      </c>
      <c r="C11">
        <v>9.6999999999999993</v>
      </c>
      <c r="D11">
        <v>4.2999999999999972</v>
      </c>
      <c r="E11" s="1">
        <v>-3.5962559932386755</v>
      </c>
      <c r="F11" s="1">
        <v>-5.2023003312359526</v>
      </c>
    </row>
    <row r="12" spans="1:6">
      <c r="A12">
        <v>2012</v>
      </c>
      <c r="B12">
        <v>1.5999999999999943</v>
      </c>
      <c r="C12">
        <v>10.1</v>
      </c>
      <c r="D12">
        <v>3.7000000000000028</v>
      </c>
      <c r="E12" s="1">
        <v>-2.3424976918241462</v>
      </c>
      <c r="F12" s="1">
        <v>-3.7125412525046162</v>
      </c>
    </row>
    <row r="13" spans="1:6">
      <c r="A13">
        <v>2013</v>
      </c>
      <c r="B13">
        <v>1.2999999999999972</v>
      </c>
      <c r="C13">
        <v>9.8000000000000007</v>
      </c>
      <c r="D13">
        <v>0.90000000000000568</v>
      </c>
      <c r="E13" s="1">
        <v>-2.9500205573610749</v>
      </c>
      <c r="F13" s="1">
        <v>-1.2702094556616059</v>
      </c>
    </row>
    <row r="14" spans="1:6">
      <c r="A14">
        <v>2014</v>
      </c>
      <c r="B14">
        <v>3.2999999999999972</v>
      </c>
      <c r="C14">
        <v>8.1</v>
      </c>
      <c r="D14">
        <v>1E-3</v>
      </c>
      <c r="E14" s="1">
        <v>-2.3092588725359886</v>
      </c>
      <c r="F14" s="1">
        <v>-2.017745362827112</v>
      </c>
    </row>
    <row r="15" spans="1:6">
      <c r="A15">
        <v>2015</v>
      </c>
      <c r="B15">
        <v>3.5999999999999943</v>
      </c>
      <c r="C15">
        <v>6.9</v>
      </c>
      <c r="D15">
        <v>-0.90000000000000568</v>
      </c>
      <c r="E15" s="1">
        <v>-2.8</v>
      </c>
      <c r="F15" s="1">
        <v>-0.8</v>
      </c>
    </row>
    <row r="16" spans="1:6">
      <c r="A16" s="7">
        <v>2016</v>
      </c>
      <c r="B16" s="7">
        <v>3.5</v>
      </c>
      <c r="C16" s="7">
        <v>5.8</v>
      </c>
      <c r="D16" s="7">
        <v>-0.4</v>
      </c>
      <c r="E16" s="8">
        <v>-2.9</v>
      </c>
      <c r="F16" s="8">
        <v>-2</v>
      </c>
    </row>
    <row r="17" spans="1:14">
      <c r="A17" s="7">
        <v>2017</v>
      </c>
      <c r="B17" s="7">
        <v>3.6</v>
      </c>
      <c r="C17" s="7">
        <v>5.6</v>
      </c>
      <c r="D17" s="7">
        <v>0.7</v>
      </c>
      <c r="E17" s="8">
        <v>-3</v>
      </c>
      <c r="F17" s="8">
        <v>-2.5</v>
      </c>
    </row>
    <row r="18" spans="1:14">
      <c r="A18" s="7">
        <v>2018</v>
      </c>
      <c r="B18" s="7">
        <v>4</v>
      </c>
      <c r="C18" s="7">
        <v>5.3</v>
      </c>
      <c r="D18" s="7">
        <v>1.2</v>
      </c>
      <c r="E18" s="8">
        <v>-2.8</v>
      </c>
      <c r="F18" s="8">
        <v>-3</v>
      </c>
    </row>
    <row r="19" spans="1:14">
      <c r="A19" s="7">
        <v>2019</v>
      </c>
      <c r="B19" s="7">
        <v>2.8</v>
      </c>
      <c r="C19" s="7">
        <v>5.2</v>
      </c>
      <c r="D19" s="7">
        <v>1.8</v>
      </c>
      <c r="E19" s="8">
        <v>-3</v>
      </c>
      <c r="F19" s="8">
        <v>-3.5</v>
      </c>
    </row>
    <row r="20" spans="1:14">
      <c r="A20" s="7">
        <v>2020</v>
      </c>
      <c r="B20" s="7">
        <v>3.2</v>
      </c>
      <c r="C20" s="7">
        <v>5.2</v>
      </c>
      <c r="D20" s="7">
        <v>2</v>
      </c>
      <c r="E20" s="8">
        <v>-3</v>
      </c>
      <c r="F20" s="8">
        <v>-3.5</v>
      </c>
    </row>
    <row r="22" spans="1:14">
      <c r="B22">
        <f>MIN(B2:B20)</f>
        <v>1.2999999999999972</v>
      </c>
      <c r="C22">
        <f>MIN(C2:C20)</f>
        <v>5.2</v>
      </c>
      <c r="D22">
        <f>MIN(D2:D20)</f>
        <v>-0.90000000000000568</v>
      </c>
      <c r="E22">
        <f>MIN(E2:E20)</f>
        <v>-5.8596736467689929</v>
      </c>
      <c r="F22">
        <f>MIN(F2:F20)</f>
        <v>-6.7156128211993531</v>
      </c>
      <c r="H22">
        <f>C23-C22</f>
        <v>14.5</v>
      </c>
      <c r="I22">
        <f>12/H22</f>
        <v>0.82758620689655171</v>
      </c>
      <c r="J22">
        <f>20/12</f>
        <v>1.6666666666666667</v>
      </c>
    </row>
    <row r="23" spans="1:14">
      <c r="B23">
        <f>MAX(B2:B20)</f>
        <v>7.2000000000000028</v>
      </c>
      <c r="C23">
        <f>MAX(C2:C20)</f>
        <v>19.7</v>
      </c>
      <c r="D23">
        <f>MAX(D2:D20)</f>
        <v>4.2999999999999972</v>
      </c>
      <c r="E23">
        <f>MAX(E2:E20)</f>
        <v>0.14079356372280125</v>
      </c>
      <c r="F23">
        <f>MAX(F2:F20)</f>
        <v>-0.8</v>
      </c>
    </row>
    <row r="25" spans="1:14">
      <c r="A25" s="2" t="s">
        <v>5</v>
      </c>
      <c r="B25" t="s">
        <v>6</v>
      </c>
      <c r="C25" t="s">
        <v>7</v>
      </c>
      <c r="D25" t="s">
        <v>7</v>
      </c>
      <c r="E25" t="s">
        <v>6</v>
      </c>
      <c r="F25" t="s">
        <v>6</v>
      </c>
      <c r="H25" t="s">
        <v>11</v>
      </c>
      <c r="I25" t="s">
        <v>12</v>
      </c>
      <c r="J25">
        <v>0</v>
      </c>
      <c r="K25">
        <v>12</v>
      </c>
      <c r="M25" t="s">
        <v>41</v>
      </c>
      <c r="N25" t="s">
        <v>40</v>
      </c>
    </row>
    <row r="27" spans="1:14">
      <c r="A27">
        <v>2002</v>
      </c>
      <c r="B27">
        <f>B2+4</f>
        <v>6</v>
      </c>
      <c r="C27" s="1">
        <f>75/C2*$I$22</f>
        <v>3.1507089095046386</v>
      </c>
      <c r="D27" s="1">
        <f>-D2+10.3</f>
        <v>8.399999999999995</v>
      </c>
      <c r="E27" s="1">
        <f>E2+10.4</f>
        <v>4.6954687602159844</v>
      </c>
      <c r="F27" s="1">
        <f>F2+10.1</f>
        <v>7.3284074970053696</v>
      </c>
      <c r="H27">
        <f t="shared" ref="H27:H45" si="0">MIN(B27:F27)</f>
        <v>3.1507089095046386</v>
      </c>
      <c r="I27">
        <f t="shared" ref="I27:I45" si="1">MAX(B27:F27)</f>
        <v>8.399999999999995</v>
      </c>
      <c r="J27" t="b">
        <f t="shared" ref="J27:J45" si="2">$J$25&lt;H27</f>
        <v>1</v>
      </c>
      <c r="K27" t="b">
        <f t="shared" ref="K27:K45" si="3">$K$25&gt;I27</f>
        <v>1</v>
      </c>
      <c r="M27">
        <f>SUM(B27:F27)</f>
        <v>29.574585166725988</v>
      </c>
      <c r="N27">
        <v>0.2266392148118912</v>
      </c>
    </row>
    <row r="28" spans="1:14">
      <c r="A28">
        <v>2003</v>
      </c>
      <c r="B28">
        <f t="shared" ref="B28:B45" si="4">B3+4</f>
        <v>7.5999999999999943</v>
      </c>
      <c r="C28" s="1">
        <f t="shared" ref="C28:C45" si="5">75/C3*$I$22</f>
        <v>3.2160085760228694</v>
      </c>
      <c r="D28" s="1">
        <f t="shared" ref="D28:D45" si="6">-D3+10.3</f>
        <v>9.5000000000000036</v>
      </c>
      <c r="E28" s="1">
        <f t="shared" ref="E28:E45" si="7">E3+10.4</f>
        <v>5.0452661567742014</v>
      </c>
      <c r="F28" s="1">
        <f t="shared" ref="F28:F45" si="8">F3+10.1</f>
        <v>7.5850164907261792</v>
      </c>
      <c r="H28">
        <f t="shared" si="0"/>
        <v>3.2160085760228694</v>
      </c>
      <c r="I28">
        <f t="shared" si="1"/>
        <v>9.5000000000000036</v>
      </c>
      <c r="J28" t="b">
        <f t="shared" si="2"/>
        <v>1</v>
      </c>
      <c r="K28" t="b">
        <f t="shared" si="3"/>
        <v>1</v>
      </c>
      <c r="M28">
        <f t="shared" ref="M28:M45" si="9">SUM(B28:F28)</f>
        <v>32.946291223523247</v>
      </c>
      <c r="N28">
        <v>0.27614291183723205</v>
      </c>
    </row>
    <row r="29" spans="1:14">
      <c r="A29">
        <v>2004</v>
      </c>
      <c r="B29">
        <f t="shared" si="4"/>
        <v>9.0999999999999943</v>
      </c>
      <c r="C29" s="1">
        <f t="shared" si="5"/>
        <v>3.4482758620689657</v>
      </c>
      <c r="D29" s="1">
        <f t="shared" si="6"/>
        <v>6.8000000000000007</v>
      </c>
      <c r="E29" s="1">
        <f t="shared" si="7"/>
        <v>5.8814376268459387</v>
      </c>
      <c r="F29" s="1">
        <f t="shared" si="8"/>
        <v>4.6058049877818101</v>
      </c>
      <c r="H29">
        <f t="shared" si="0"/>
        <v>3.4482758620689657</v>
      </c>
      <c r="I29">
        <f t="shared" si="1"/>
        <v>9.0999999999999943</v>
      </c>
      <c r="J29" t="b">
        <f t="shared" si="2"/>
        <v>1</v>
      </c>
      <c r="K29" t="b">
        <f t="shared" si="3"/>
        <v>1</v>
      </c>
      <c r="M29">
        <f t="shared" si="9"/>
        <v>29.835518476696706</v>
      </c>
      <c r="N29">
        <v>0.22751420646674991</v>
      </c>
    </row>
    <row r="30" spans="1:14">
      <c r="A30">
        <v>2005</v>
      </c>
      <c r="B30">
        <f t="shared" si="4"/>
        <v>7.5</v>
      </c>
      <c r="C30" s="1">
        <f t="shared" si="5"/>
        <v>3.7167045219905019</v>
      </c>
      <c r="D30" s="1">
        <f t="shared" si="6"/>
        <v>8.2000000000000064</v>
      </c>
      <c r="E30" s="1">
        <f t="shared" si="7"/>
        <v>7.3912348122028311</v>
      </c>
      <c r="F30" s="1">
        <f t="shared" si="8"/>
        <v>7.4809013736154952</v>
      </c>
      <c r="H30">
        <f t="shared" si="0"/>
        <v>3.7167045219905019</v>
      </c>
      <c r="I30">
        <f t="shared" si="1"/>
        <v>8.2000000000000064</v>
      </c>
      <c r="J30" t="b">
        <f t="shared" si="2"/>
        <v>1</v>
      </c>
      <c r="K30" t="b">
        <f t="shared" si="3"/>
        <v>1</v>
      </c>
      <c r="M30">
        <f t="shared" si="9"/>
        <v>34.288840707808838</v>
      </c>
      <c r="N30">
        <v>0.31991995583008048</v>
      </c>
    </row>
    <row r="31" spans="1:14">
      <c r="A31">
        <v>2006</v>
      </c>
      <c r="B31">
        <f t="shared" si="4"/>
        <v>10.200000000000003</v>
      </c>
      <c r="C31" s="1">
        <f t="shared" si="5"/>
        <v>5.0876201243640473</v>
      </c>
      <c r="D31" s="1">
        <f t="shared" si="6"/>
        <v>9.3000000000000007</v>
      </c>
      <c r="E31" s="1">
        <f t="shared" si="7"/>
        <v>8.3160521550230992</v>
      </c>
      <c r="F31" s="1">
        <f t="shared" si="8"/>
        <v>6.0874541052507061</v>
      </c>
      <c r="H31">
        <f t="shared" si="0"/>
        <v>5.0876201243640473</v>
      </c>
      <c r="I31">
        <f t="shared" si="1"/>
        <v>10.200000000000003</v>
      </c>
      <c r="J31" t="b">
        <f t="shared" si="2"/>
        <v>1</v>
      </c>
      <c r="K31" t="b">
        <f t="shared" si="3"/>
        <v>1</v>
      </c>
      <c r="M31">
        <f t="shared" si="9"/>
        <v>38.991126384637859</v>
      </c>
      <c r="N31">
        <v>0.40172367602284809</v>
      </c>
    </row>
    <row r="32" spans="1:14">
      <c r="A32">
        <v>2007</v>
      </c>
      <c r="B32">
        <f t="shared" si="4"/>
        <v>11.200000000000003</v>
      </c>
      <c r="C32" s="1">
        <f t="shared" si="5"/>
        <v>7.3022312373225153</v>
      </c>
      <c r="D32" s="1">
        <f t="shared" si="6"/>
        <v>7.8000000000000007</v>
      </c>
      <c r="E32" s="1">
        <f t="shared" si="7"/>
        <v>10.540793563722801</v>
      </c>
      <c r="F32" s="1">
        <f t="shared" si="8"/>
        <v>3.7666911026792818</v>
      </c>
      <c r="H32">
        <f t="shared" si="0"/>
        <v>3.7666911026792818</v>
      </c>
      <c r="I32">
        <f t="shared" si="1"/>
        <v>11.200000000000003</v>
      </c>
      <c r="J32" t="b">
        <f t="shared" si="2"/>
        <v>1</v>
      </c>
      <c r="K32" t="b">
        <f t="shared" si="3"/>
        <v>1</v>
      </c>
      <c r="M32">
        <f t="shared" si="9"/>
        <v>40.609715903724599</v>
      </c>
      <c r="N32">
        <v>0.42059435285345387</v>
      </c>
    </row>
    <row r="33" spans="1:14">
      <c r="A33">
        <v>2008</v>
      </c>
      <c r="B33">
        <f t="shared" si="4"/>
        <v>7.9000000000000057</v>
      </c>
      <c r="C33" s="1">
        <f t="shared" si="5"/>
        <v>9.2640247040658767</v>
      </c>
      <c r="D33" s="1">
        <f t="shared" si="6"/>
        <v>6.0999999999999979</v>
      </c>
      <c r="E33" s="1">
        <f t="shared" si="7"/>
        <v>8.7846672961085766</v>
      </c>
      <c r="F33" s="1">
        <f t="shared" si="8"/>
        <v>3.3843871788006465</v>
      </c>
      <c r="H33">
        <f t="shared" si="0"/>
        <v>3.3843871788006465</v>
      </c>
      <c r="I33">
        <f t="shared" si="1"/>
        <v>9.2640247040658767</v>
      </c>
      <c r="J33" t="b">
        <f t="shared" si="2"/>
        <v>1</v>
      </c>
      <c r="K33" t="b">
        <f t="shared" si="3"/>
        <v>1</v>
      </c>
      <c r="M33">
        <f t="shared" si="9"/>
        <v>35.433079178975099</v>
      </c>
      <c r="N33">
        <v>0.33296053404490888</v>
      </c>
    </row>
    <row r="34" spans="1:14">
      <c r="A34">
        <v>2009</v>
      </c>
      <c r="B34">
        <f t="shared" si="4"/>
        <v>6.5999999999999943</v>
      </c>
      <c r="C34" s="1">
        <f t="shared" si="5"/>
        <v>7.3022312373225153</v>
      </c>
      <c r="D34" s="1">
        <f t="shared" si="6"/>
        <v>6.8000000000000007</v>
      </c>
      <c r="E34" s="1">
        <f t="shared" si="7"/>
        <v>6.7190072328083126</v>
      </c>
      <c r="F34" s="1">
        <f t="shared" si="8"/>
        <v>6.1156404890406435</v>
      </c>
      <c r="H34">
        <f t="shared" si="0"/>
        <v>6.1156404890406435</v>
      </c>
      <c r="I34">
        <f t="shared" si="1"/>
        <v>7.3022312373225153</v>
      </c>
      <c r="J34" t="b">
        <f t="shared" si="2"/>
        <v>1</v>
      </c>
      <c r="K34" t="b">
        <f t="shared" si="3"/>
        <v>1</v>
      </c>
      <c r="M34">
        <f t="shared" si="9"/>
        <v>33.536878959171467</v>
      </c>
      <c r="N34">
        <v>0.31246659298190149</v>
      </c>
    </row>
    <row r="35" spans="1:14">
      <c r="A35">
        <v>2010</v>
      </c>
      <c r="B35">
        <f t="shared" si="4"/>
        <v>7.7000000000000028</v>
      </c>
      <c r="C35" s="1">
        <f t="shared" si="5"/>
        <v>6.6740823136818683</v>
      </c>
      <c r="D35" s="1">
        <f t="shared" si="6"/>
        <v>7.7000000000000064</v>
      </c>
      <c r="E35" s="1">
        <f t="shared" si="7"/>
        <v>4.5403263532310074</v>
      </c>
      <c r="F35" s="1">
        <f t="shared" si="8"/>
        <v>4.718216544641745</v>
      </c>
      <c r="H35">
        <f t="shared" si="0"/>
        <v>4.5403263532310074</v>
      </c>
      <c r="I35">
        <f t="shared" si="1"/>
        <v>7.7000000000000064</v>
      </c>
      <c r="J35" t="b">
        <f t="shared" si="2"/>
        <v>1</v>
      </c>
      <c r="K35" t="b">
        <f t="shared" si="3"/>
        <v>1</v>
      </c>
      <c r="M35">
        <f t="shared" si="9"/>
        <v>31.332625211554632</v>
      </c>
      <c r="N35">
        <v>0.27149822147715019</v>
      </c>
    </row>
    <row r="36" spans="1:14">
      <c r="A36">
        <v>2011</v>
      </c>
      <c r="B36">
        <f t="shared" si="4"/>
        <v>9</v>
      </c>
      <c r="C36" s="1">
        <f t="shared" si="5"/>
        <v>6.3988624244578745</v>
      </c>
      <c r="D36" s="1">
        <f t="shared" si="6"/>
        <v>6.0000000000000036</v>
      </c>
      <c r="E36" s="1">
        <f t="shared" si="7"/>
        <v>6.8037440067613248</v>
      </c>
      <c r="F36" s="1">
        <f t="shared" si="8"/>
        <v>4.8976996687640471</v>
      </c>
      <c r="H36">
        <f t="shared" si="0"/>
        <v>4.8976996687640471</v>
      </c>
      <c r="I36">
        <f t="shared" si="1"/>
        <v>9</v>
      </c>
      <c r="J36" t="b">
        <f t="shared" si="2"/>
        <v>1</v>
      </c>
      <c r="K36" t="b">
        <f t="shared" si="3"/>
        <v>1</v>
      </c>
      <c r="M36">
        <f t="shared" si="9"/>
        <v>33.10030609998325</v>
      </c>
      <c r="N36">
        <v>0.29748717850768447</v>
      </c>
    </row>
    <row r="37" spans="1:14">
      <c r="A37">
        <v>2012</v>
      </c>
      <c r="B37">
        <f t="shared" si="4"/>
        <v>5.5999999999999943</v>
      </c>
      <c r="C37" s="1">
        <f t="shared" si="5"/>
        <v>6.1454421304199389</v>
      </c>
      <c r="D37" s="1">
        <f t="shared" si="6"/>
        <v>6.5999999999999979</v>
      </c>
      <c r="E37" s="1">
        <f t="shared" si="7"/>
        <v>8.0575023081758541</v>
      </c>
      <c r="F37" s="1">
        <f t="shared" si="8"/>
        <v>6.3874587474953834</v>
      </c>
      <c r="H37">
        <f t="shared" si="0"/>
        <v>5.5999999999999943</v>
      </c>
      <c r="I37">
        <f t="shared" si="1"/>
        <v>8.0575023081758541</v>
      </c>
      <c r="J37" t="b">
        <f t="shared" si="2"/>
        <v>1</v>
      </c>
      <c r="K37" t="b">
        <f t="shared" si="3"/>
        <v>1</v>
      </c>
      <c r="M37">
        <f t="shared" si="9"/>
        <v>32.790403186091169</v>
      </c>
      <c r="N37">
        <v>0.29913045321759291</v>
      </c>
    </row>
    <row r="38" spans="1:14">
      <c r="A38">
        <v>2013</v>
      </c>
      <c r="B38">
        <f t="shared" si="4"/>
        <v>5.2999999999999972</v>
      </c>
      <c r="C38" s="1">
        <f t="shared" si="5"/>
        <v>6.3335679099225892</v>
      </c>
      <c r="D38" s="1">
        <f t="shared" si="6"/>
        <v>9.399999999999995</v>
      </c>
      <c r="E38" s="1">
        <f t="shared" si="7"/>
        <v>7.4499794426389254</v>
      </c>
      <c r="F38" s="1">
        <f t="shared" si="8"/>
        <v>8.8297905443383939</v>
      </c>
      <c r="H38">
        <f t="shared" si="0"/>
        <v>5.2999999999999972</v>
      </c>
      <c r="I38">
        <f t="shared" si="1"/>
        <v>9.399999999999995</v>
      </c>
      <c r="J38" t="b">
        <f t="shared" si="2"/>
        <v>1</v>
      </c>
      <c r="K38" t="b">
        <f t="shared" si="3"/>
        <v>1</v>
      </c>
      <c r="M38">
        <f t="shared" si="9"/>
        <v>37.313337896899903</v>
      </c>
      <c r="N38">
        <v>0.38290486961889819</v>
      </c>
    </row>
    <row r="39" spans="1:14">
      <c r="A39">
        <v>2014</v>
      </c>
      <c r="B39">
        <f t="shared" si="4"/>
        <v>7.2999999999999972</v>
      </c>
      <c r="C39" s="1">
        <f t="shared" si="5"/>
        <v>7.6628352490421454</v>
      </c>
      <c r="D39" s="1">
        <f t="shared" si="6"/>
        <v>10.299000000000001</v>
      </c>
      <c r="E39" s="1">
        <f t="shared" si="7"/>
        <v>8.0907411274640122</v>
      </c>
      <c r="F39" s="1">
        <f t="shared" si="8"/>
        <v>8.0822546371728876</v>
      </c>
      <c r="H39">
        <f t="shared" si="0"/>
        <v>7.2999999999999972</v>
      </c>
      <c r="I39">
        <f t="shared" si="1"/>
        <v>10.299000000000001</v>
      </c>
      <c r="J39" t="b">
        <f t="shared" si="2"/>
        <v>1</v>
      </c>
      <c r="K39" t="b">
        <f t="shared" si="3"/>
        <v>1</v>
      </c>
      <c r="M39">
        <f t="shared" si="9"/>
        <v>41.434831013679045</v>
      </c>
      <c r="N39">
        <v>0.47576400477398506</v>
      </c>
    </row>
    <row r="40" spans="1:14">
      <c r="A40">
        <v>2015</v>
      </c>
      <c r="B40">
        <f t="shared" si="4"/>
        <v>7.5999999999999943</v>
      </c>
      <c r="C40" s="1">
        <f t="shared" si="5"/>
        <v>8.995502248875562</v>
      </c>
      <c r="D40" s="1">
        <f t="shared" si="6"/>
        <v>11.200000000000006</v>
      </c>
      <c r="E40" s="1">
        <f t="shared" si="7"/>
        <v>7.6000000000000005</v>
      </c>
      <c r="F40" s="1">
        <f t="shared" si="8"/>
        <v>9.2999999999999989</v>
      </c>
      <c r="H40">
        <f t="shared" si="0"/>
        <v>7.5999999999999943</v>
      </c>
      <c r="I40">
        <f t="shared" si="1"/>
        <v>11.200000000000006</v>
      </c>
      <c r="J40" t="b">
        <f t="shared" si="2"/>
        <v>1</v>
      </c>
      <c r="K40" t="b">
        <f t="shared" si="3"/>
        <v>1</v>
      </c>
      <c r="M40">
        <f t="shared" si="9"/>
        <v>44.695502248875556</v>
      </c>
      <c r="N40">
        <v>0.54939547486360718</v>
      </c>
    </row>
    <row r="41" spans="1:14">
      <c r="A41">
        <v>2016</v>
      </c>
      <c r="B41">
        <f t="shared" si="4"/>
        <v>7.5</v>
      </c>
      <c r="C41" s="1">
        <f t="shared" si="5"/>
        <v>10.701545778834721</v>
      </c>
      <c r="D41" s="1">
        <f t="shared" si="6"/>
        <v>10.700000000000001</v>
      </c>
      <c r="E41" s="1">
        <f t="shared" si="7"/>
        <v>7.5</v>
      </c>
      <c r="F41" s="1">
        <f t="shared" si="8"/>
        <v>8.1</v>
      </c>
      <c r="H41">
        <f t="shared" si="0"/>
        <v>7.5</v>
      </c>
      <c r="I41">
        <f t="shared" si="1"/>
        <v>10.701545778834721</v>
      </c>
      <c r="J41" t="b">
        <f t="shared" si="2"/>
        <v>1</v>
      </c>
      <c r="K41" t="b">
        <f t="shared" si="3"/>
        <v>1</v>
      </c>
      <c r="M41">
        <f t="shared" si="9"/>
        <v>44.501545778834725</v>
      </c>
      <c r="N41">
        <v>0.55067689054423885</v>
      </c>
    </row>
    <row r="42" spans="1:14">
      <c r="A42">
        <v>2017</v>
      </c>
      <c r="B42">
        <f t="shared" si="4"/>
        <v>7.6</v>
      </c>
      <c r="C42" s="1">
        <f t="shared" si="5"/>
        <v>11.083743842364532</v>
      </c>
      <c r="D42" s="1">
        <f t="shared" si="6"/>
        <v>9.6000000000000014</v>
      </c>
      <c r="E42" s="1">
        <f t="shared" si="7"/>
        <v>7.4</v>
      </c>
      <c r="F42" s="1">
        <f t="shared" si="8"/>
        <v>7.6</v>
      </c>
      <c r="H42">
        <f t="shared" si="0"/>
        <v>7.4</v>
      </c>
      <c r="I42">
        <f t="shared" si="1"/>
        <v>11.083743842364532</v>
      </c>
      <c r="J42" t="b">
        <f t="shared" si="2"/>
        <v>1</v>
      </c>
      <c r="K42" t="b">
        <f t="shared" si="3"/>
        <v>1</v>
      </c>
      <c r="M42">
        <f t="shared" si="9"/>
        <v>43.283743842364537</v>
      </c>
      <c r="N42">
        <v>0.52173783226198001</v>
      </c>
    </row>
    <row r="43" spans="1:14">
      <c r="A43">
        <v>2018</v>
      </c>
      <c r="B43">
        <f t="shared" si="4"/>
        <v>8</v>
      </c>
      <c r="C43" s="1">
        <f t="shared" si="5"/>
        <v>11.711125569290827</v>
      </c>
      <c r="D43" s="1">
        <f t="shared" si="6"/>
        <v>9.1000000000000014</v>
      </c>
      <c r="E43" s="1">
        <f t="shared" si="7"/>
        <v>7.6000000000000005</v>
      </c>
      <c r="F43" s="1">
        <f t="shared" si="8"/>
        <v>7.1</v>
      </c>
      <c r="H43">
        <f t="shared" si="0"/>
        <v>7.1</v>
      </c>
      <c r="I43">
        <f t="shared" si="1"/>
        <v>11.711125569290827</v>
      </c>
      <c r="J43" t="b">
        <f t="shared" si="2"/>
        <v>1</v>
      </c>
      <c r="K43" t="b">
        <f t="shared" si="3"/>
        <v>1</v>
      </c>
      <c r="M43">
        <f t="shared" si="9"/>
        <v>43.511125569290833</v>
      </c>
      <c r="N43">
        <v>0.52798714327990648</v>
      </c>
    </row>
    <row r="44" spans="1:14">
      <c r="A44">
        <v>2019</v>
      </c>
      <c r="B44">
        <f t="shared" si="4"/>
        <v>6.8</v>
      </c>
      <c r="C44" s="1">
        <f t="shared" si="5"/>
        <v>11.936339522546419</v>
      </c>
      <c r="D44" s="1">
        <f t="shared" si="6"/>
        <v>8.5</v>
      </c>
      <c r="E44" s="1">
        <f t="shared" si="7"/>
        <v>7.4</v>
      </c>
      <c r="F44" s="1">
        <f t="shared" si="8"/>
        <v>6.6</v>
      </c>
      <c r="H44">
        <f t="shared" si="0"/>
        <v>6.6</v>
      </c>
      <c r="I44">
        <f t="shared" si="1"/>
        <v>11.936339522546419</v>
      </c>
      <c r="J44" t="b">
        <f t="shared" si="2"/>
        <v>1</v>
      </c>
      <c r="K44" t="b">
        <f t="shared" si="3"/>
        <v>1</v>
      </c>
      <c r="M44">
        <f t="shared" si="9"/>
        <v>41.236339522546423</v>
      </c>
      <c r="N44">
        <v>0.47113842686699237</v>
      </c>
    </row>
    <row r="45" spans="1:14">
      <c r="A45">
        <v>2020</v>
      </c>
      <c r="B45">
        <f t="shared" si="4"/>
        <v>7.2</v>
      </c>
      <c r="C45" s="1">
        <f t="shared" si="5"/>
        <v>11.936339522546419</v>
      </c>
      <c r="D45" s="1">
        <f t="shared" si="6"/>
        <v>8.3000000000000007</v>
      </c>
      <c r="E45" s="1">
        <f t="shared" si="7"/>
        <v>7.4</v>
      </c>
      <c r="F45" s="1">
        <f t="shared" si="8"/>
        <v>6.6</v>
      </c>
      <c r="H45">
        <f t="shared" si="0"/>
        <v>6.6</v>
      </c>
      <c r="I45">
        <f t="shared" si="1"/>
        <v>11.936339522546419</v>
      </c>
      <c r="J45" t="b">
        <f t="shared" si="2"/>
        <v>1</v>
      </c>
      <c r="K45" t="b">
        <f t="shared" si="3"/>
        <v>1</v>
      </c>
      <c r="M45">
        <f t="shared" si="9"/>
        <v>41.436339522546419</v>
      </c>
      <c r="N45">
        <v>0.47606480550179109</v>
      </c>
    </row>
    <row r="47" spans="1:14">
      <c r="B47" s="3">
        <f>MIN(B27:B45)</f>
        <v>5.2999999999999972</v>
      </c>
      <c r="C47" s="3">
        <f>MIN(C27:C45)</f>
        <v>3.1507089095046386</v>
      </c>
      <c r="D47" s="3">
        <f>MIN(D27:D45)</f>
        <v>6.0000000000000036</v>
      </c>
      <c r="E47" s="3">
        <f>MIN(E27:E45)</f>
        <v>4.5403263532310074</v>
      </c>
      <c r="F47" s="3">
        <f>MIN(F27:F45)</f>
        <v>3.3843871788006465</v>
      </c>
      <c r="N47">
        <f>CORREL(N27:N45,M27:M45)</f>
        <v>0.99360226387655148</v>
      </c>
    </row>
    <row r="48" spans="1:14">
      <c r="B48" s="3">
        <f>MAX(B27:B45)</f>
        <v>11.200000000000003</v>
      </c>
      <c r="C48" s="3">
        <f>MAX(C27:C45)</f>
        <v>11.936339522546419</v>
      </c>
      <c r="D48" s="3">
        <f>MAX(D27:D45)</f>
        <v>11.200000000000006</v>
      </c>
      <c r="E48" s="3">
        <f>MAX(E27:E45)</f>
        <v>10.540793563722801</v>
      </c>
      <c r="F48" s="3">
        <f>MAX(F27:F45)</f>
        <v>9.2999999999999989</v>
      </c>
    </row>
    <row r="50" spans="1:17">
      <c r="B50">
        <f>CORREL(B27:B45,B2:B20)</f>
        <v>1</v>
      </c>
      <c r="C50">
        <f>CORREL(C27:C45,C2:C20)</f>
        <v>-0.92566305871070231</v>
      </c>
      <c r="D50">
        <f>CORREL(D27:D45,D2:D20)</f>
        <v>-0.99999999999999978</v>
      </c>
      <c r="E50">
        <f>CORREL(E27:E45,E2:E20)</f>
        <v>0.99999999999999978</v>
      </c>
      <c r="F50">
        <f>CORREL(F27:F45,F2:F20)</f>
        <v>1</v>
      </c>
    </row>
    <row r="52" spans="1:17">
      <c r="A52" t="s">
        <v>8</v>
      </c>
      <c r="B52">
        <v>0.2</v>
      </c>
      <c r="C52">
        <v>0.2</v>
      </c>
      <c r="D52">
        <v>0.2</v>
      </c>
      <c r="E52">
        <v>0.2</v>
      </c>
      <c r="F52">
        <v>0.2</v>
      </c>
    </row>
    <row r="54" spans="1:17">
      <c r="A54" t="s">
        <v>9</v>
      </c>
      <c r="B54">
        <v>0.64849999999999997</v>
      </c>
      <c r="O54" t="s">
        <v>31</v>
      </c>
      <c r="P54" t="s">
        <v>32</v>
      </c>
    </row>
    <row r="55" spans="1:17">
      <c r="O55">
        <v>0.6</v>
      </c>
      <c r="P55">
        <v>0.4</v>
      </c>
    </row>
    <row r="56" spans="1:17">
      <c r="A56" t="s">
        <v>10</v>
      </c>
      <c r="B56">
        <f>SIN(RADIANS(72))</f>
        <v>0.95105651629515353</v>
      </c>
      <c r="C56">
        <f>B56/2</f>
        <v>0.47552825814757677</v>
      </c>
      <c r="J56" t="s">
        <v>18</v>
      </c>
      <c r="K56" t="s">
        <v>19</v>
      </c>
      <c r="L56" t="s">
        <v>20</v>
      </c>
      <c r="M56" t="s">
        <v>21</v>
      </c>
      <c r="N56" t="s">
        <v>22</v>
      </c>
    </row>
    <row r="57" spans="1:17">
      <c r="J57" s="6" t="s">
        <v>17</v>
      </c>
      <c r="O57" s="11" t="s">
        <v>25</v>
      </c>
      <c r="P57" s="11"/>
    </row>
    <row r="58" spans="1:17">
      <c r="A58" s="5" t="s">
        <v>13</v>
      </c>
      <c r="J58" t="s">
        <v>42</v>
      </c>
      <c r="K58" t="s">
        <v>43</v>
      </c>
      <c r="L58" t="s">
        <v>44</v>
      </c>
      <c r="M58" t="s">
        <v>45</v>
      </c>
      <c r="N58" t="s">
        <v>46</v>
      </c>
      <c r="O58" s="5" t="s">
        <v>23</v>
      </c>
      <c r="P58" s="5" t="s">
        <v>24</v>
      </c>
    </row>
    <row r="59" spans="1:17">
      <c r="J59" t="s">
        <v>49</v>
      </c>
      <c r="K59" t="s">
        <v>50</v>
      </c>
      <c r="L59" t="s">
        <v>51</v>
      </c>
      <c r="M59" t="s">
        <v>52</v>
      </c>
      <c r="N59" t="s">
        <v>53</v>
      </c>
      <c r="O59" t="s">
        <v>14</v>
      </c>
      <c r="P59" t="s">
        <v>15</v>
      </c>
      <c r="Q59" t="s">
        <v>16</v>
      </c>
    </row>
    <row r="60" spans="1:17">
      <c r="A60">
        <v>2002</v>
      </c>
      <c r="B60">
        <f t="shared" ref="B60:F69" si="10">B27*$B$54/$K$25</f>
        <v>0.32424999999999998</v>
      </c>
      <c r="C60">
        <f t="shared" si="10"/>
        <v>0.17026956065114651</v>
      </c>
      <c r="D60">
        <f t="shared" si="10"/>
        <v>0.45394999999999969</v>
      </c>
      <c r="E60">
        <f t="shared" si="10"/>
        <v>0.25375095758333882</v>
      </c>
      <c r="F60">
        <f t="shared" si="10"/>
        <v>0.39603935515066513</v>
      </c>
      <c r="I60">
        <v>2002</v>
      </c>
      <c r="J60">
        <f>B60*C60*$C$56</f>
        <v>2.6253869976703689E-2</v>
      </c>
      <c r="K60">
        <f>C60*D60*$C$56</f>
        <v>3.6755417967385143E-2</v>
      </c>
      <c r="L60">
        <f>D60*E60*$C$56</f>
        <v>5.4776217604206492E-2</v>
      </c>
      <c r="M60">
        <f>E60*F60*$C$56</f>
        <v>4.7788386160507686E-2</v>
      </c>
      <c r="N60">
        <f>F60*B60*$C$56</f>
        <v>6.1065323103088209E-2</v>
      </c>
      <c r="O60">
        <f>J60+K60+L60</f>
        <v>0.11778550554829532</v>
      </c>
      <c r="P60">
        <f>M60+N60</f>
        <v>0.10885370926359589</v>
      </c>
      <c r="Q60" s="1">
        <f>P60+O60</f>
        <v>0.2266392148118912</v>
      </c>
    </row>
    <row r="61" spans="1:17">
      <c r="A61">
        <v>2003</v>
      </c>
      <c r="B61">
        <f t="shared" si="10"/>
        <v>0.41071666666666634</v>
      </c>
      <c r="C61">
        <f t="shared" si="10"/>
        <v>0.17379846346256922</v>
      </c>
      <c r="D61">
        <f t="shared" si="10"/>
        <v>0.5133958333333335</v>
      </c>
      <c r="E61">
        <f t="shared" si="10"/>
        <v>0.27265459188900582</v>
      </c>
      <c r="F61">
        <f t="shared" si="10"/>
        <v>0.4099069328529939</v>
      </c>
      <c r="I61">
        <v>2003</v>
      </c>
      <c r="J61">
        <f t="shared" ref="J61:J76" si="11">B61*C61*$C$56</f>
        <v>3.394412273671911E-2</v>
      </c>
      <c r="K61">
        <f t="shared" ref="K61:M75" si="12">C61*D61*$C$56</f>
        <v>4.2430153420898932E-2</v>
      </c>
      <c r="L61">
        <f t="shared" si="12"/>
        <v>6.6564317855748234E-2</v>
      </c>
      <c r="M61">
        <f t="shared" si="12"/>
        <v>5.3146468276819923E-2</v>
      </c>
      <c r="N61">
        <f t="shared" ref="N61:N78" si="13">F61*B61*$C$56</f>
        <v>8.0057849547045812E-2</v>
      </c>
      <c r="O61">
        <f t="shared" ref="O61:O77" si="14">J61+K61+L61</f>
        <v>0.14293859401336628</v>
      </c>
      <c r="P61">
        <f t="shared" ref="P61:P77" si="15">M61+N61</f>
        <v>0.13320431782386574</v>
      </c>
      <c r="Q61" s="1">
        <f t="shared" ref="Q61:Q77" si="16">P61+O61</f>
        <v>0.27614291183723205</v>
      </c>
    </row>
    <row r="62" spans="1:17">
      <c r="A62">
        <v>2004</v>
      </c>
      <c r="B62">
        <f t="shared" si="10"/>
        <v>0.49177916666666638</v>
      </c>
      <c r="C62">
        <f t="shared" si="10"/>
        <v>0.18635057471264369</v>
      </c>
      <c r="D62">
        <f t="shared" si="10"/>
        <v>0.36748333333333338</v>
      </c>
      <c r="E62">
        <f t="shared" si="10"/>
        <v>0.31784269175079927</v>
      </c>
      <c r="F62">
        <f t="shared" si="10"/>
        <v>0.24890537788137532</v>
      </c>
      <c r="I62">
        <v>2004</v>
      </c>
      <c r="J62">
        <f t="shared" si="11"/>
        <v>4.3578993247441369E-2</v>
      </c>
      <c r="K62">
        <f t="shared" si="12"/>
        <v>3.2564522426659512E-2</v>
      </c>
      <c r="L62">
        <f t="shared" si="12"/>
        <v>5.5542600175122851E-2</v>
      </c>
      <c r="M62">
        <f t="shared" si="12"/>
        <v>3.7620350723669357E-2</v>
      </c>
      <c r="N62">
        <f t="shared" si="13"/>
        <v>5.820773989385683E-2</v>
      </c>
      <c r="O62">
        <f t="shared" si="14"/>
        <v>0.13168611584922374</v>
      </c>
      <c r="P62">
        <f t="shared" si="15"/>
        <v>9.5828090617526188E-2</v>
      </c>
      <c r="Q62" s="1">
        <f t="shared" si="16"/>
        <v>0.22751420646674991</v>
      </c>
    </row>
    <row r="63" spans="1:17">
      <c r="A63">
        <v>2005</v>
      </c>
      <c r="B63">
        <f t="shared" si="10"/>
        <v>0.40531249999999996</v>
      </c>
      <c r="C63">
        <f t="shared" si="10"/>
        <v>0.20085690687590338</v>
      </c>
      <c r="D63">
        <f t="shared" si="10"/>
        <v>0.44314166666666699</v>
      </c>
      <c r="E63">
        <f t="shared" si="10"/>
        <v>0.39943464797612799</v>
      </c>
      <c r="F63">
        <f t="shared" si="10"/>
        <v>0.40428037839913733</v>
      </c>
      <c r="I63">
        <v>2005</v>
      </c>
      <c r="J63">
        <f t="shared" si="11"/>
        <v>3.8712667555468767E-2</v>
      </c>
      <c r="K63">
        <f t="shared" si="12"/>
        <v>4.2325849860645887E-2</v>
      </c>
      <c r="L63">
        <f t="shared" si="12"/>
        <v>8.4171419356880384E-2</v>
      </c>
      <c r="M63">
        <f t="shared" si="12"/>
        <v>7.6790010571469725E-2</v>
      </c>
      <c r="N63">
        <f t="shared" si="13"/>
        <v>7.7920008485615713E-2</v>
      </c>
      <c r="O63">
        <f t="shared" si="14"/>
        <v>0.16520993677299503</v>
      </c>
      <c r="P63">
        <f t="shared" si="15"/>
        <v>0.15471001905708542</v>
      </c>
      <c r="Q63" s="1">
        <f t="shared" si="16"/>
        <v>0.31991995583008048</v>
      </c>
    </row>
    <row r="64" spans="1:17">
      <c r="A64">
        <v>2006</v>
      </c>
      <c r="B64">
        <f t="shared" si="10"/>
        <v>0.55122500000000019</v>
      </c>
      <c r="C64">
        <f t="shared" si="10"/>
        <v>0.27494347088750704</v>
      </c>
      <c r="D64">
        <f t="shared" si="10"/>
        <v>0.50258750000000008</v>
      </c>
      <c r="E64">
        <f t="shared" si="10"/>
        <v>0.44941331854437333</v>
      </c>
      <c r="F64">
        <f t="shared" si="10"/>
        <v>0.32897616560459025</v>
      </c>
      <c r="I64">
        <v>2006</v>
      </c>
      <c r="J64">
        <f t="shared" si="11"/>
        <v>7.2069025042607121E-2</v>
      </c>
      <c r="K64">
        <f t="shared" si="12"/>
        <v>6.5709993421200583E-2</v>
      </c>
      <c r="L64">
        <f t="shared" si="12"/>
        <v>0.10740733762335192</v>
      </c>
      <c r="M64">
        <f t="shared" si="12"/>
        <v>7.0305079392400244E-2</v>
      </c>
      <c r="N64">
        <f t="shared" si="13"/>
        <v>8.6232240543288263E-2</v>
      </c>
      <c r="O64">
        <f t="shared" si="14"/>
        <v>0.24518635608715961</v>
      </c>
      <c r="P64">
        <f t="shared" si="15"/>
        <v>0.15653731993568851</v>
      </c>
      <c r="Q64" s="1">
        <f t="shared" si="16"/>
        <v>0.40172367602284809</v>
      </c>
    </row>
    <row r="65" spans="1:17">
      <c r="A65">
        <v>2007</v>
      </c>
      <c r="B65">
        <f t="shared" si="10"/>
        <v>0.60526666666666673</v>
      </c>
      <c r="C65">
        <f t="shared" si="10"/>
        <v>0.39462474645030426</v>
      </c>
      <c r="D65">
        <f t="shared" si="10"/>
        <v>0.42152499999999998</v>
      </c>
      <c r="E65">
        <f t="shared" si="10"/>
        <v>0.56964205217285302</v>
      </c>
      <c r="F65">
        <f t="shared" si="10"/>
        <v>0.20355826500729282</v>
      </c>
      <c r="I65">
        <v>2007</v>
      </c>
      <c r="J65">
        <f t="shared" si="11"/>
        <v>0.11358144846391965</v>
      </c>
      <c r="K65">
        <f t="shared" si="12"/>
        <v>7.9101365894515469E-2</v>
      </c>
      <c r="L65">
        <f t="shared" si="12"/>
        <v>0.11418306835327148</v>
      </c>
      <c r="M65">
        <f t="shared" si="12"/>
        <v>5.5140044569601011E-2</v>
      </c>
      <c r="N65">
        <f>F65*B65*$C$56</f>
        <v>5.8588425572146233E-2</v>
      </c>
      <c r="O65">
        <f t="shared" si="14"/>
        <v>0.30686588271170662</v>
      </c>
      <c r="P65">
        <f t="shared" si="15"/>
        <v>0.11372847014174725</v>
      </c>
      <c r="Q65" s="1">
        <f t="shared" si="16"/>
        <v>0.42059435285345387</v>
      </c>
    </row>
    <row r="66" spans="1:17">
      <c r="A66">
        <v>2008</v>
      </c>
      <c r="B66">
        <f t="shared" si="10"/>
        <v>0.42692916666666697</v>
      </c>
      <c r="C66">
        <f t="shared" si="10"/>
        <v>0.50064333504889336</v>
      </c>
      <c r="D66">
        <f t="shared" si="10"/>
        <v>0.32965416666666653</v>
      </c>
      <c r="E66">
        <f t="shared" si="10"/>
        <v>0.47473806179386763</v>
      </c>
      <c r="F66">
        <f t="shared" si="10"/>
        <v>0.18289792378768491</v>
      </c>
      <c r="I66">
        <v>2008</v>
      </c>
      <c r="J66">
        <f t="shared" si="11"/>
        <v>0.10163904936503476</v>
      </c>
      <c r="K66">
        <f t="shared" si="12"/>
        <v>7.8480784952748281E-2</v>
      </c>
      <c r="L66">
        <f t="shared" si="12"/>
        <v>7.441987764181543E-2</v>
      </c>
      <c r="M66">
        <f t="shared" si="12"/>
        <v>4.1289455694897219E-2</v>
      </c>
      <c r="N66">
        <f t="shared" si="13"/>
        <v>3.7131366390413235E-2</v>
      </c>
      <c r="O66">
        <f t="shared" si="14"/>
        <v>0.25453971195959846</v>
      </c>
      <c r="P66">
        <f t="shared" si="15"/>
        <v>7.8420822085310454E-2</v>
      </c>
      <c r="Q66" s="9">
        <f t="shared" si="16"/>
        <v>0.33296053404490888</v>
      </c>
    </row>
    <row r="67" spans="1:17">
      <c r="A67">
        <v>2009</v>
      </c>
      <c r="B67">
        <f t="shared" si="10"/>
        <v>0.35667499999999969</v>
      </c>
      <c r="C67">
        <f t="shared" si="10"/>
        <v>0.39462474645030426</v>
      </c>
      <c r="D67">
        <f t="shared" si="10"/>
        <v>0.36748333333333338</v>
      </c>
      <c r="E67">
        <f t="shared" si="10"/>
        <v>0.36310634920634915</v>
      </c>
      <c r="F67">
        <f t="shared" si="10"/>
        <v>0.33049940476190476</v>
      </c>
      <c r="I67">
        <v>2009</v>
      </c>
      <c r="J67">
        <f t="shared" si="11"/>
        <v>6.6931924987666883E-2</v>
      </c>
      <c r="K67">
        <f t="shared" si="12"/>
        <v>6.8960165138808371E-2</v>
      </c>
      <c r="L67">
        <f t="shared" si="12"/>
        <v>6.3452365898125376E-2</v>
      </c>
      <c r="M67">
        <f t="shared" si="12"/>
        <v>5.7066449707646655E-2</v>
      </c>
      <c r="N67">
        <f t="shared" si="13"/>
        <v>5.6055687249654255E-2</v>
      </c>
      <c r="O67">
        <f t="shared" si="14"/>
        <v>0.1993444560246006</v>
      </c>
      <c r="P67">
        <f t="shared" si="15"/>
        <v>0.11312213695730092</v>
      </c>
      <c r="Q67" s="9">
        <f t="shared" si="16"/>
        <v>0.31246659298190149</v>
      </c>
    </row>
    <row r="68" spans="1:17">
      <c r="A68">
        <v>2010</v>
      </c>
      <c r="B68">
        <f t="shared" si="10"/>
        <v>0.4161208333333335</v>
      </c>
      <c r="C68">
        <f t="shared" si="10"/>
        <v>0.36067853170189096</v>
      </c>
      <c r="D68">
        <f t="shared" si="10"/>
        <v>0.41612083333333366</v>
      </c>
      <c r="E68">
        <f t="shared" si="10"/>
        <v>0.24536680333919236</v>
      </c>
      <c r="F68">
        <f t="shared" si="10"/>
        <v>0.25498028576668097</v>
      </c>
      <c r="I68">
        <v>2010</v>
      </c>
      <c r="J68">
        <f t="shared" si="11"/>
        <v>7.1370063382906523E-2</v>
      </c>
      <c r="K68">
        <f t="shared" si="12"/>
        <v>7.1370063382906551E-2</v>
      </c>
      <c r="L68">
        <f t="shared" si="12"/>
        <v>4.8552499711441835E-2</v>
      </c>
      <c r="M68">
        <f t="shared" si="12"/>
        <v>2.975080615873224E-2</v>
      </c>
      <c r="N68">
        <f t="shared" si="13"/>
        <v>5.0454788841163042E-2</v>
      </c>
      <c r="O68">
        <f t="shared" si="14"/>
        <v>0.19129262647725492</v>
      </c>
      <c r="P68">
        <f t="shared" si="15"/>
        <v>8.0205594999895283E-2</v>
      </c>
      <c r="Q68" s="9">
        <f t="shared" si="16"/>
        <v>0.27149822147715019</v>
      </c>
    </row>
    <row r="69" spans="1:17">
      <c r="A69">
        <v>2011</v>
      </c>
      <c r="B69">
        <f t="shared" si="10"/>
        <v>0.486375</v>
      </c>
      <c r="C69">
        <f t="shared" si="10"/>
        <v>0.34580519018841094</v>
      </c>
      <c r="D69">
        <f t="shared" si="10"/>
        <v>0.3242500000000002</v>
      </c>
      <c r="E69">
        <f t="shared" si="10"/>
        <v>0.36768566569872657</v>
      </c>
      <c r="F69">
        <f t="shared" si="10"/>
        <v>0.26467985293279034</v>
      </c>
      <c r="I69">
        <v>2011</v>
      </c>
      <c r="J69">
        <f t="shared" si="11"/>
        <v>7.9979572970267421E-2</v>
      </c>
      <c r="K69">
        <f t="shared" si="12"/>
        <v>5.3319715313511651E-2</v>
      </c>
      <c r="L69">
        <f t="shared" si="12"/>
        <v>5.6693466657436367E-2</v>
      </c>
      <c r="M69">
        <f t="shared" si="12"/>
        <v>4.6277928811535238E-2</v>
      </c>
      <c r="N69">
        <f t="shared" si="13"/>
        <v>6.1216494754933827E-2</v>
      </c>
      <c r="O69">
        <f t="shared" si="14"/>
        <v>0.18999275494121542</v>
      </c>
      <c r="P69">
        <f t="shared" si="15"/>
        <v>0.10749442356646907</v>
      </c>
      <c r="Q69" s="9">
        <f t="shared" si="16"/>
        <v>0.29748717850768447</v>
      </c>
    </row>
    <row r="70" spans="1:17">
      <c r="A70">
        <v>2012</v>
      </c>
      <c r="B70">
        <f t="shared" ref="B70:F78" si="17">B37*$B$54/$K$25</f>
        <v>0.30263333333333303</v>
      </c>
      <c r="C70">
        <f t="shared" si="17"/>
        <v>0.33210993513144421</v>
      </c>
      <c r="D70">
        <f t="shared" si="17"/>
        <v>0.35667499999999985</v>
      </c>
      <c r="E70">
        <f t="shared" si="17"/>
        <v>0.43544085390433679</v>
      </c>
      <c r="F70">
        <f t="shared" si="17"/>
        <v>0.34518891647922967</v>
      </c>
      <c r="I70">
        <v>2012</v>
      </c>
      <c r="J70">
        <f t="shared" si="11"/>
        <v>4.7794173858580008E-2</v>
      </c>
      <c r="K70">
        <f t="shared" si="12"/>
        <v>5.63288477618979E-2</v>
      </c>
      <c r="L70">
        <f t="shared" si="12"/>
        <v>7.3854705849677266E-2</v>
      </c>
      <c r="M70">
        <f t="shared" si="12"/>
        <v>7.147634650351814E-2</v>
      </c>
      <c r="N70">
        <f t="shared" si="13"/>
        <v>4.9676379243919593E-2</v>
      </c>
      <c r="O70">
        <f t="shared" si="14"/>
        <v>0.17797772747015517</v>
      </c>
      <c r="P70">
        <f t="shared" si="15"/>
        <v>0.12115272574743774</v>
      </c>
      <c r="Q70" s="9">
        <f t="shared" si="16"/>
        <v>0.29913045321759291</v>
      </c>
    </row>
    <row r="71" spans="1:17">
      <c r="A71">
        <v>2013</v>
      </c>
      <c r="B71">
        <f t="shared" si="17"/>
        <v>0.28642083333333318</v>
      </c>
      <c r="C71">
        <f t="shared" si="17"/>
        <v>0.34227656579873322</v>
      </c>
      <c r="D71">
        <f t="shared" si="17"/>
        <v>0.5079916666666664</v>
      </c>
      <c r="E71">
        <f t="shared" si="17"/>
        <v>0.40260930571261189</v>
      </c>
      <c r="F71">
        <f t="shared" si="17"/>
        <v>0.47717659733362067</v>
      </c>
      <c r="I71">
        <v>2013</v>
      </c>
      <c r="J71">
        <f t="shared" si="11"/>
        <v>4.6618478984143376E-2</v>
      </c>
      <c r="K71">
        <f t="shared" si="12"/>
        <v>8.268183065112221E-2</v>
      </c>
      <c r="L71">
        <f t="shared" si="12"/>
        <v>9.7256072310455757E-2</v>
      </c>
      <c r="M71">
        <f t="shared" si="12"/>
        <v>9.1356462517697204E-2</v>
      </c>
      <c r="N71">
        <f t="shared" si="13"/>
        <v>6.499202515547961E-2</v>
      </c>
      <c r="O71">
        <f t="shared" si="14"/>
        <v>0.22655638194572136</v>
      </c>
      <c r="P71">
        <f t="shared" si="15"/>
        <v>0.15634848767317683</v>
      </c>
      <c r="Q71" s="9">
        <f t="shared" si="16"/>
        <v>0.38290486961889819</v>
      </c>
    </row>
    <row r="72" spans="1:17">
      <c r="A72">
        <v>2014</v>
      </c>
      <c r="B72">
        <f t="shared" si="17"/>
        <v>0.39450416666666649</v>
      </c>
      <c r="C72">
        <f t="shared" si="17"/>
        <v>0.41411238825031926</v>
      </c>
      <c r="D72">
        <f t="shared" si="17"/>
        <v>0.55657512500000006</v>
      </c>
      <c r="E72">
        <f t="shared" si="17"/>
        <v>0.43723713509670098</v>
      </c>
      <c r="F72">
        <f t="shared" si="17"/>
        <v>0.43677851101721815</v>
      </c>
      <c r="I72">
        <v>2014</v>
      </c>
      <c r="J72">
        <f t="shared" si="11"/>
        <v>7.7686605789089619E-2</v>
      </c>
      <c r="K72">
        <f t="shared" si="12"/>
        <v>0.1096019661673746</v>
      </c>
      <c r="L72">
        <f t="shared" si="12"/>
        <v>0.11572232815942923</v>
      </c>
      <c r="M72">
        <f t="shared" si="12"/>
        <v>9.0814382308087152E-2</v>
      </c>
      <c r="N72">
        <f t="shared" si="13"/>
        <v>8.1938722350004475E-2</v>
      </c>
      <c r="O72">
        <f t="shared" si="14"/>
        <v>0.30301090011589343</v>
      </c>
      <c r="P72">
        <f t="shared" si="15"/>
        <v>0.17275310465809163</v>
      </c>
      <c r="Q72" s="9">
        <f t="shared" si="16"/>
        <v>0.47576400477398506</v>
      </c>
    </row>
    <row r="73" spans="1:17">
      <c r="A73">
        <v>2015</v>
      </c>
      <c r="B73">
        <f t="shared" si="17"/>
        <v>0.41071666666666634</v>
      </c>
      <c r="C73">
        <f t="shared" si="17"/>
        <v>0.48613193403298349</v>
      </c>
      <c r="D73">
        <f t="shared" si="17"/>
        <v>0.60526666666666695</v>
      </c>
      <c r="E73">
        <f t="shared" si="17"/>
        <v>0.41071666666666667</v>
      </c>
      <c r="F73">
        <f t="shared" si="17"/>
        <v>0.50258749999999985</v>
      </c>
      <c r="I73">
        <v>2015</v>
      </c>
      <c r="J73">
        <f t="shared" si="11"/>
        <v>9.4945154901257808E-2</v>
      </c>
      <c r="K73">
        <f t="shared" si="12"/>
        <v>0.13991917564395906</v>
      </c>
      <c r="L73">
        <f t="shared" si="12"/>
        <v>0.11821304752905955</v>
      </c>
      <c r="M73">
        <f t="shared" si="12"/>
        <v>9.8159048394665438E-2</v>
      </c>
      <c r="N73">
        <f t="shared" si="13"/>
        <v>9.8159048394665355E-2</v>
      </c>
      <c r="O73">
        <f t="shared" si="14"/>
        <v>0.35307737807427642</v>
      </c>
      <c r="P73">
        <f t="shared" si="15"/>
        <v>0.19631809678933079</v>
      </c>
      <c r="Q73" s="10">
        <f t="shared" si="16"/>
        <v>0.54939547486360718</v>
      </c>
    </row>
    <row r="74" spans="1:17">
      <c r="A74" t="s">
        <v>26</v>
      </c>
      <c r="B74">
        <f t="shared" si="17"/>
        <v>0.40531249999999996</v>
      </c>
      <c r="C74">
        <f t="shared" si="17"/>
        <v>0.57832936979785965</v>
      </c>
      <c r="D74">
        <f t="shared" si="17"/>
        <v>0.57824583333333335</v>
      </c>
      <c r="E74">
        <f t="shared" si="17"/>
        <v>0.40531249999999996</v>
      </c>
      <c r="F74">
        <f t="shared" si="17"/>
        <v>0.43773749999999995</v>
      </c>
      <c r="I74" t="s">
        <v>26</v>
      </c>
      <c r="J74">
        <f t="shared" si="11"/>
        <v>0.11146578416833246</v>
      </c>
      <c r="K74">
        <f t="shared" si="12"/>
        <v>0.159024518746821</v>
      </c>
      <c r="L74">
        <f t="shared" si="12"/>
        <v>0.11144968355506371</v>
      </c>
      <c r="M74">
        <f t="shared" si="12"/>
        <v>8.4368452037010835E-2</v>
      </c>
      <c r="N74">
        <f t="shared" si="13"/>
        <v>8.4368452037010835E-2</v>
      </c>
      <c r="O74">
        <f t="shared" si="14"/>
        <v>0.38193998647021721</v>
      </c>
      <c r="P74">
        <f t="shared" si="15"/>
        <v>0.16873690407402167</v>
      </c>
      <c r="Q74" s="10">
        <f t="shared" si="16"/>
        <v>0.55067689054423885</v>
      </c>
    </row>
    <row r="75" spans="1:17">
      <c r="A75" t="s">
        <v>27</v>
      </c>
      <c r="B75">
        <f t="shared" si="17"/>
        <v>0.41071666666666662</v>
      </c>
      <c r="C75">
        <f t="shared" si="17"/>
        <v>0.59898399014778325</v>
      </c>
      <c r="D75">
        <f t="shared" si="17"/>
        <v>0.51880000000000004</v>
      </c>
      <c r="E75">
        <f t="shared" si="17"/>
        <v>0.39990833333333331</v>
      </c>
      <c r="F75">
        <f t="shared" si="17"/>
        <v>0.41071666666666662</v>
      </c>
      <c r="I75" t="s">
        <v>27</v>
      </c>
      <c r="J75">
        <f t="shared" si="11"/>
        <v>0.11698599443190702</v>
      </c>
      <c r="K75">
        <f t="shared" si="12"/>
        <v>0.14777178244030365</v>
      </c>
      <c r="L75">
        <f t="shared" si="12"/>
        <v>9.8659009591921823E-2</v>
      </c>
      <c r="M75">
        <f t="shared" si="12"/>
        <v>7.8105049260271425E-2</v>
      </c>
      <c r="N75">
        <f t="shared" si="13"/>
        <v>8.0215996537576065E-2</v>
      </c>
      <c r="O75">
        <f t="shared" si="14"/>
        <v>0.3634167864641325</v>
      </c>
      <c r="P75">
        <f t="shared" si="15"/>
        <v>0.1583210457978475</v>
      </c>
      <c r="Q75" s="9">
        <f t="shared" si="16"/>
        <v>0.52173783226198001</v>
      </c>
    </row>
    <row r="76" spans="1:17">
      <c r="A76" t="s">
        <v>28</v>
      </c>
      <c r="B76">
        <f t="shared" si="17"/>
        <v>0.43233333333333329</v>
      </c>
      <c r="C76">
        <f t="shared" si="17"/>
        <v>0.63288874430709174</v>
      </c>
      <c r="D76">
        <f t="shared" si="17"/>
        <v>0.49177916666666671</v>
      </c>
      <c r="E76">
        <f t="shared" si="17"/>
        <v>0.41071666666666667</v>
      </c>
      <c r="F76">
        <f t="shared" si="17"/>
        <v>0.38369583333333329</v>
      </c>
      <c r="I76" t="s">
        <v>28</v>
      </c>
      <c r="J76">
        <f t="shared" si="11"/>
        <v>0.13011351912982708</v>
      </c>
      <c r="K76">
        <f>C76*D76*$C$56</f>
        <v>0.14800412801017832</v>
      </c>
      <c r="L76">
        <f>D76*E76*$C$56</f>
        <v>9.604810111736084E-2</v>
      </c>
      <c r="M76">
        <f>E76*F76*$C$56</f>
        <v>7.4938628344314487E-2</v>
      </c>
      <c r="N76">
        <f t="shared" si="13"/>
        <v>7.888276667822576E-2</v>
      </c>
      <c r="O76">
        <f t="shared" si="14"/>
        <v>0.37416574825736626</v>
      </c>
      <c r="P76">
        <f t="shared" si="15"/>
        <v>0.15382139502254025</v>
      </c>
      <c r="Q76" s="9">
        <f t="shared" si="16"/>
        <v>0.52798714327990648</v>
      </c>
    </row>
    <row r="77" spans="1:17">
      <c r="A77" t="s">
        <v>29</v>
      </c>
      <c r="B77">
        <f t="shared" si="17"/>
        <v>0.36748333333333333</v>
      </c>
      <c r="C77">
        <f t="shared" si="17"/>
        <v>0.64505968169761274</v>
      </c>
      <c r="D77">
        <f t="shared" si="17"/>
        <v>0.45935416666666667</v>
      </c>
      <c r="E77">
        <f t="shared" si="17"/>
        <v>0.39990833333333331</v>
      </c>
      <c r="F77">
        <f t="shared" si="17"/>
        <v>0.35667499999999991</v>
      </c>
      <c r="I77" t="s">
        <v>29</v>
      </c>
      <c r="J77">
        <f t="shared" ref="J77:M78" si="18">B77*C77*$C$56</f>
        <v>0.11272334686151367</v>
      </c>
      <c r="K77">
        <f t="shared" si="18"/>
        <v>0.14090418357689208</v>
      </c>
      <c r="L77">
        <f t="shared" si="18"/>
        <v>8.735433140951411E-2</v>
      </c>
      <c r="M77">
        <f t="shared" si="18"/>
        <v>6.7828069094446233E-2</v>
      </c>
      <c r="N77">
        <f t="shared" si="13"/>
        <v>6.2328495924626269E-2</v>
      </c>
      <c r="O77">
        <f t="shared" si="14"/>
        <v>0.34098186184791984</v>
      </c>
      <c r="P77">
        <f t="shared" si="15"/>
        <v>0.1301565650190725</v>
      </c>
      <c r="Q77" s="9">
        <f t="shared" si="16"/>
        <v>0.47113842686699237</v>
      </c>
    </row>
    <row r="78" spans="1:17">
      <c r="A78" t="s">
        <v>30</v>
      </c>
      <c r="B78">
        <f t="shared" si="17"/>
        <v>0.3891</v>
      </c>
      <c r="C78">
        <f t="shared" si="17"/>
        <v>0.64505968169761274</v>
      </c>
      <c r="D78">
        <f t="shared" si="17"/>
        <v>0.44854583333333337</v>
      </c>
      <c r="E78">
        <f t="shared" si="17"/>
        <v>0.39990833333333331</v>
      </c>
      <c r="F78">
        <f t="shared" si="17"/>
        <v>0.35667499999999991</v>
      </c>
      <c r="I78" t="s">
        <v>30</v>
      </c>
      <c r="J78">
        <f t="shared" si="18"/>
        <v>0.11935413197101448</v>
      </c>
      <c r="K78">
        <f t="shared" si="18"/>
        <v>0.13758879102214169</v>
      </c>
      <c r="L78">
        <f t="shared" si="18"/>
        <v>8.5298935376349083E-2</v>
      </c>
      <c r="M78">
        <f t="shared" si="18"/>
        <v>6.7828069094446233E-2</v>
      </c>
      <c r="N78">
        <f t="shared" si="13"/>
        <v>6.5994878037839586E-2</v>
      </c>
      <c r="O78">
        <f>J78+K78+L78</f>
        <v>0.34224185836950527</v>
      </c>
      <c r="P78">
        <f>M78+N78</f>
        <v>0.13382294713228582</v>
      </c>
      <c r="Q78" s="9">
        <f>P78+O78</f>
        <v>0.47606480550179109</v>
      </c>
    </row>
    <row r="80" spans="1:17">
      <c r="B80" s="3">
        <f>MIN(B60:B78)</f>
        <v>0.28642083333333318</v>
      </c>
      <c r="C80" s="3">
        <f>MIN(C60:C78)</f>
        <v>0.17026956065114651</v>
      </c>
      <c r="D80" s="3">
        <f>MIN(D60:D78)</f>
        <v>0.3242500000000002</v>
      </c>
      <c r="E80" s="3">
        <f>MIN(E60:E78)</f>
        <v>0.24536680333919236</v>
      </c>
      <c r="F80" s="3">
        <f>MIN(F60:F78)</f>
        <v>0.18289792378768491</v>
      </c>
    </row>
    <row r="81" spans="2:6">
      <c r="B81" s="3">
        <f>MAX(B60:B78)</f>
        <v>0.60526666666666673</v>
      </c>
      <c r="C81" s="3">
        <f>MAX(C60:C78)</f>
        <v>0.64505968169761274</v>
      </c>
      <c r="D81" s="3">
        <f>MAX(D60:D78)</f>
        <v>0.60526666666666695</v>
      </c>
      <c r="E81" s="3">
        <f>MAX(E60:E78)</f>
        <v>0.56964205217285302</v>
      </c>
      <c r="F81" s="3">
        <f>MAX(F60:F78)</f>
        <v>0.50258749999999985</v>
      </c>
    </row>
  </sheetData>
  <mergeCells count="1">
    <mergeCell ref="O57:P5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2"/>
  <sheetViews>
    <sheetView zoomScale="85" zoomScaleNormal="85" workbookViewId="0">
      <pane xSplit="1" ySplit="2" topLeftCell="B99" activePane="bottomRight" state="frozen"/>
      <selection pane="topRight" activeCell="B1" sqref="B1"/>
      <selection pane="bottomLeft" activeCell="A2" sqref="A2"/>
      <selection pane="bottomRight" activeCell="J60" sqref="J60:N60"/>
    </sheetView>
  </sheetViews>
  <sheetFormatPr defaultColWidth="11.42578125" defaultRowHeight="15"/>
  <cols>
    <col min="2" max="4" width="11.28515625" customWidth="1"/>
    <col min="5" max="5" width="12.28515625" customWidth="1"/>
    <col min="6" max="6" width="12.85546875" bestFit="1" customWidth="1"/>
    <col min="7" max="7" width="9.85546875" customWidth="1"/>
    <col min="8" max="9" width="9.7109375" customWidth="1"/>
  </cols>
  <sheetData>
    <row r="1" spans="1:6">
      <c r="B1" t="s">
        <v>33</v>
      </c>
      <c r="C1" t="s">
        <v>39</v>
      </c>
      <c r="D1" t="s">
        <v>34</v>
      </c>
      <c r="E1" t="s">
        <v>35</v>
      </c>
      <c r="F1" t="s">
        <v>36</v>
      </c>
    </row>
    <row r="2" spans="1:6">
      <c r="B2" t="s">
        <v>0</v>
      </c>
      <c r="C2" t="s">
        <v>2</v>
      </c>
      <c r="D2" t="s">
        <v>3</v>
      </c>
      <c r="E2" t="s">
        <v>4</v>
      </c>
      <c r="F2" t="s">
        <v>1</v>
      </c>
    </row>
    <row r="3" spans="1:6">
      <c r="A3">
        <v>2002</v>
      </c>
      <c r="B3">
        <v>2</v>
      </c>
      <c r="C3">
        <v>19.7</v>
      </c>
      <c r="D3">
        <v>1.9000000000000057</v>
      </c>
      <c r="E3" s="1">
        <v>-5.704531239784016</v>
      </c>
      <c r="F3" s="1">
        <v>-2.77159250299463</v>
      </c>
    </row>
    <row r="4" spans="1:6">
      <c r="A4">
        <v>2003</v>
      </c>
      <c r="B4">
        <v>3.5999999999999943</v>
      </c>
      <c r="C4">
        <v>19.3</v>
      </c>
      <c r="D4">
        <v>0.79999999999999716</v>
      </c>
      <c r="E4" s="1">
        <v>-5.3547338432257989</v>
      </c>
      <c r="F4" s="1">
        <v>-2.51498350927382</v>
      </c>
    </row>
    <row r="5" spans="1:6">
      <c r="A5">
        <v>2004</v>
      </c>
      <c r="B5">
        <v>5.0999999999999943</v>
      </c>
      <c r="C5">
        <v>18</v>
      </c>
      <c r="D5">
        <v>3.5</v>
      </c>
      <c r="E5" s="1">
        <v>-4.5185623731540616</v>
      </c>
      <c r="F5" s="1">
        <v>-5.4941950122181895</v>
      </c>
    </row>
    <row r="6" spans="1:6">
      <c r="A6">
        <v>2005</v>
      </c>
      <c r="B6">
        <v>3.5</v>
      </c>
      <c r="C6">
        <v>16.7</v>
      </c>
      <c r="D6">
        <v>2.0999999999999943</v>
      </c>
      <c r="E6" s="1">
        <v>-3.0087651877971693</v>
      </c>
      <c r="F6" s="1">
        <v>-2.6190986263845044</v>
      </c>
    </row>
    <row r="7" spans="1:6">
      <c r="A7">
        <v>2006</v>
      </c>
      <c r="B7">
        <v>6.2000000000000028</v>
      </c>
      <c r="C7">
        <v>12.2</v>
      </c>
      <c r="D7">
        <v>1</v>
      </c>
      <c r="E7" s="1">
        <v>-2.0839478449769016</v>
      </c>
      <c r="F7" s="1">
        <v>-4.0125458947492936</v>
      </c>
    </row>
    <row r="8" spans="1:6">
      <c r="A8">
        <v>2007</v>
      </c>
      <c r="B8">
        <v>7.2000000000000028</v>
      </c>
      <c r="C8">
        <v>8.5</v>
      </c>
      <c r="D8">
        <v>2.5</v>
      </c>
      <c r="E8" s="1">
        <v>0.14079356372280125</v>
      </c>
      <c r="F8" s="1">
        <v>-6.3333088973207179</v>
      </c>
    </row>
    <row r="9" spans="1:6">
      <c r="A9">
        <v>2008</v>
      </c>
      <c r="B9">
        <v>3.9000000000000057</v>
      </c>
      <c r="C9">
        <v>6.7</v>
      </c>
      <c r="D9">
        <v>4.2000000000000028</v>
      </c>
      <c r="E9" s="1">
        <v>-1.6153327038914229</v>
      </c>
      <c r="F9" s="1">
        <v>-6.7156128211993531</v>
      </c>
    </row>
    <row r="10" spans="1:6">
      <c r="A10">
        <v>2009</v>
      </c>
      <c r="B10">
        <v>2.5999999999999943</v>
      </c>
      <c r="C10">
        <v>8.5</v>
      </c>
      <c r="D10">
        <v>3.5</v>
      </c>
      <c r="E10" s="1">
        <v>-3.6809927671916878</v>
      </c>
      <c r="F10" s="1">
        <v>-3.9843595109593566</v>
      </c>
    </row>
    <row r="11" spans="1:6">
      <c r="A11">
        <v>2010</v>
      </c>
      <c r="B11">
        <v>3.7000000000000028</v>
      </c>
      <c r="C11">
        <v>9.3000000000000007</v>
      </c>
      <c r="D11">
        <v>2.5999999999999943</v>
      </c>
      <c r="E11" s="1">
        <v>-5.8596736467689929</v>
      </c>
      <c r="F11" s="1">
        <v>-5.3817834553582546</v>
      </c>
    </row>
    <row r="12" spans="1:6">
      <c r="A12">
        <v>2011</v>
      </c>
      <c r="B12">
        <v>5</v>
      </c>
      <c r="C12">
        <v>9.6999999999999993</v>
      </c>
      <c r="D12">
        <v>4.2999999999999972</v>
      </c>
      <c r="E12" s="1">
        <v>-3.5962559932386755</v>
      </c>
      <c r="F12" s="1">
        <v>-5.2023003312359526</v>
      </c>
    </row>
    <row r="13" spans="1:6">
      <c r="A13">
        <v>2012</v>
      </c>
      <c r="B13">
        <v>1.5999999999999943</v>
      </c>
      <c r="C13">
        <v>10.1</v>
      </c>
      <c r="D13">
        <v>3.7000000000000028</v>
      </c>
      <c r="E13" s="1">
        <v>-2.3424976918241462</v>
      </c>
      <c r="F13" s="1">
        <v>-3.7125412525046162</v>
      </c>
    </row>
    <row r="14" spans="1:6">
      <c r="A14">
        <v>2013</v>
      </c>
      <c r="B14">
        <v>1.2999999999999972</v>
      </c>
      <c r="C14">
        <v>9.8000000000000007</v>
      </c>
      <c r="D14">
        <v>0.90000000000000568</v>
      </c>
      <c r="E14" s="1">
        <v>-2.9500205573610749</v>
      </c>
      <c r="F14" s="1">
        <v>-1.2702094556616059</v>
      </c>
    </row>
    <row r="15" spans="1:6">
      <c r="A15">
        <v>2014</v>
      </c>
      <c r="B15">
        <v>3.2999999999999972</v>
      </c>
      <c r="C15">
        <v>8.1</v>
      </c>
      <c r="D15">
        <v>1E-3</v>
      </c>
      <c r="E15" s="1">
        <v>-2.3092588725359886</v>
      </c>
      <c r="F15" s="1">
        <v>-2.017745362827112</v>
      </c>
    </row>
    <row r="16" spans="1:6">
      <c r="A16">
        <v>2015</v>
      </c>
      <c r="B16">
        <v>3.5999999999999943</v>
      </c>
      <c r="C16">
        <v>6.9</v>
      </c>
      <c r="D16">
        <v>-0.90000000000000568</v>
      </c>
      <c r="E16" s="1">
        <v>-2.8</v>
      </c>
      <c r="F16" s="1">
        <v>-0.8</v>
      </c>
    </row>
    <row r="17" spans="1:11">
      <c r="A17" s="7">
        <v>2016</v>
      </c>
      <c r="B17" s="7">
        <v>3.5</v>
      </c>
      <c r="C17" s="7">
        <v>5.8</v>
      </c>
      <c r="D17" s="7">
        <v>-0.8</v>
      </c>
      <c r="E17" s="8">
        <v>-2.9</v>
      </c>
      <c r="F17" s="8">
        <v>-2</v>
      </c>
    </row>
    <row r="18" spans="1:11">
      <c r="A18" s="7">
        <v>2017</v>
      </c>
      <c r="B18" s="7">
        <v>3.6</v>
      </c>
      <c r="C18" s="7">
        <v>5.6</v>
      </c>
      <c r="D18" s="7">
        <v>0.5</v>
      </c>
      <c r="E18" s="8">
        <v>-3</v>
      </c>
      <c r="F18" s="8">
        <v>-2.5</v>
      </c>
    </row>
    <row r="19" spans="1:11">
      <c r="A19" s="7">
        <v>2018</v>
      </c>
      <c r="B19" s="7">
        <v>4</v>
      </c>
      <c r="C19" s="7">
        <v>5.3</v>
      </c>
      <c r="D19" s="7">
        <v>1</v>
      </c>
      <c r="E19" s="8">
        <v>-2.8</v>
      </c>
      <c r="F19" s="8">
        <v>-3</v>
      </c>
    </row>
    <row r="20" spans="1:11">
      <c r="A20" s="7">
        <v>2019</v>
      </c>
      <c r="B20" s="7">
        <v>2.8</v>
      </c>
      <c r="C20" s="7">
        <v>5.2</v>
      </c>
      <c r="D20" s="7">
        <v>1.5</v>
      </c>
      <c r="E20" s="8">
        <v>-3</v>
      </c>
      <c r="F20" s="8">
        <v>-3.5</v>
      </c>
    </row>
    <row r="21" spans="1:11">
      <c r="A21" s="7">
        <v>2020</v>
      </c>
      <c r="B21" s="7">
        <v>3.2</v>
      </c>
      <c r="C21" s="7">
        <v>5.2</v>
      </c>
      <c r="D21" s="7">
        <v>2</v>
      </c>
      <c r="E21" s="8">
        <v>-3</v>
      </c>
      <c r="F21" s="8">
        <v>-3.5</v>
      </c>
    </row>
    <row r="23" spans="1:11">
      <c r="B23">
        <f>MIN(B3:B21)</f>
        <v>1.2999999999999972</v>
      </c>
      <c r="C23">
        <f>MIN(C3:C21)</f>
        <v>5.2</v>
      </c>
      <c r="D23">
        <f>MIN(D3:D21)</f>
        <v>-0.90000000000000568</v>
      </c>
      <c r="E23">
        <f>MIN(E3:E21)</f>
        <v>-5.8596736467689929</v>
      </c>
      <c r="F23">
        <f>MIN(F3:F21)</f>
        <v>-6.7156128211993531</v>
      </c>
      <c r="H23">
        <f>C24-C23</f>
        <v>14.5</v>
      </c>
      <c r="I23">
        <f>12/H23</f>
        <v>0.82758620689655171</v>
      </c>
      <c r="J23">
        <f>20/12</f>
        <v>1.6666666666666667</v>
      </c>
    </row>
    <row r="24" spans="1:11">
      <c r="B24">
        <f>MAX(B3:B21)</f>
        <v>7.2000000000000028</v>
      </c>
      <c r="C24">
        <f>MAX(C3:C21)</f>
        <v>19.7</v>
      </c>
      <c r="D24">
        <f>MAX(D3:D21)</f>
        <v>4.2999999999999972</v>
      </c>
      <c r="E24">
        <f>MAX(E3:E21)</f>
        <v>0.14079356372280125</v>
      </c>
      <c r="F24">
        <f>MAX(F3:F21)</f>
        <v>-0.8</v>
      </c>
    </row>
    <row r="26" spans="1:11">
      <c r="A26" s="2" t="s">
        <v>5</v>
      </c>
      <c r="B26" t="s">
        <v>6</v>
      </c>
      <c r="C26" t="s">
        <v>7</v>
      </c>
      <c r="D26" t="s">
        <v>7</v>
      </c>
      <c r="E26" t="s">
        <v>6</v>
      </c>
      <c r="F26" t="s">
        <v>6</v>
      </c>
      <c r="H26" t="s">
        <v>11</v>
      </c>
      <c r="I26" t="s">
        <v>12</v>
      </c>
      <c r="J26">
        <v>0</v>
      </c>
      <c r="K26">
        <v>12</v>
      </c>
    </row>
    <row r="28" spans="1:11">
      <c r="A28">
        <v>2002</v>
      </c>
      <c r="B28">
        <f>B3+4</f>
        <v>6</v>
      </c>
      <c r="C28" s="1">
        <f>75/C3*$I$23</f>
        <v>3.1507089095046386</v>
      </c>
      <c r="D28" s="1">
        <f>-D3+10.3</f>
        <v>8.399999999999995</v>
      </c>
      <c r="E28" s="1">
        <f>E3+10.4</f>
        <v>4.6954687602159844</v>
      </c>
      <c r="F28" s="1">
        <f>F3+10.1</f>
        <v>7.3284074970053696</v>
      </c>
      <c r="H28">
        <f t="shared" ref="H28:H46" si="0">MIN(B28:F28)</f>
        <v>3.1507089095046386</v>
      </c>
      <c r="I28">
        <f t="shared" ref="I28:I46" si="1">MAX(B28:F28)</f>
        <v>8.399999999999995</v>
      </c>
      <c r="J28" t="b">
        <f t="shared" ref="J28:J46" si="2">$J$26&lt;H28</f>
        <v>1</v>
      </c>
      <c r="K28" t="b">
        <f t="shared" ref="K28:K46" si="3">$K$26&gt;I28</f>
        <v>1</v>
      </c>
    </row>
    <row r="29" spans="1:11">
      <c r="A29">
        <v>2003</v>
      </c>
      <c r="B29">
        <f t="shared" ref="B29:B46" si="4">B4+4</f>
        <v>7.5999999999999943</v>
      </c>
      <c r="C29" s="1">
        <f t="shared" ref="C29:C46" si="5">75/C4*$I$23</f>
        <v>3.2160085760228694</v>
      </c>
      <c r="D29" s="1">
        <f t="shared" ref="D29:D46" si="6">-D4+10.3</f>
        <v>9.5000000000000036</v>
      </c>
      <c r="E29" s="1">
        <f t="shared" ref="E29:E46" si="7">E4+10.4</f>
        <v>5.0452661567742014</v>
      </c>
      <c r="F29" s="1">
        <f t="shared" ref="F29:F46" si="8">F4+10.1</f>
        <v>7.5850164907261792</v>
      </c>
      <c r="H29">
        <f t="shared" si="0"/>
        <v>3.2160085760228694</v>
      </c>
      <c r="I29">
        <f t="shared" si="1"/>
        <v>9.5000000000000036</v>
      </c>
      <c r="J29" t="b">
        <f t="shared" si="2"/>
        <v>1</v>
      </c>
      <c r="K29" t="b">
        <f t="shared" si="3"/>
        <v>1</v>
      </c>
    </row>
    <row r="30" spans="1:11">
      <c r="A30">
        <v>2004</v>
      </c>
      <c r="B30">
        <f t="shared" si="4"/>
        <v>9.0999999999999943</v>
      </c>
      <c r="C30" s="1">
        <f t="shared" si="5"/>
        <v>3.4482758620689657</v>
      </c>
      <c r="D30" s="1">
        <f t="shared" si="6"/>
        <v>6.8000000000000007</v>
      </c>
      <c r="E30" s="1">
        <f t="shared" si="7"/>
        <v>5.8814376268459387</v>
      </c>
      <c r="F30" s="1">
        <f t="shared" si="8"/>
        <v>4.6058049877818101</v>
      </c>
      <c r="H30">
        <f t="shared" si="0"/>
        <v>3.4482758620689657</v>
      </c>
      <c r="I30">
        <f t="shared" si="1"/>
        <v>9.0999999999999943</v>
      </c>
      <c r="J30" t="b">
        <f t="shared" si="2"/>
        <v>1</v>
      </c>
      <c r="K30" t="b">
        <f t="shared" si="3"/>
        <v>1</v>
      </c>
    </row>
    <row r="31" spans="1:11">
      <c r="A31">
        <v>2005</v>
      </c>
      <c r="B31">
        <f t="shared" si="4"/>
        <v>7.5</v>
      </c>
      <c r="C31" s="1">
        <f t="shared" si="5"/>
        <v>3.7167045219905019</v>
      </c>
      <c r="D31" s="1">
        <f t="shared" si="6"/>
        <v>8.2000000000000064</v>
      </c>
      <c r="E31" s="1">
        <f t="shared" si="7"/>
        <v>7.3912348122028311</v>
      </c>
      <c r="F31" s="1">
        <f t="shared" si="8"/>
        <v>7.4809013736154952</v>
      </c>
      <c r="H31">
        <f t="shared" si="0"/>
        <v>3.7167045219905019</v>
      </c>
      <c r="I31">
        <f t="shared" si="1"/>
        <v>8.2000000000000064</v>
      </c>
      <c r="J31" t="b">
        <f t="shared" si="2"/>
        <v>1</v>
      </c>
      <c r="K31" t="b">
        <f t="shared" si="3"/>
        <v>1</v>
      </c>
    </row>
    <row r="32" spans="1:11">
      <c r="A32">
        <v>2006</v>
      </c>
      <c r="B32">
        <f t="shared" si="4"/>
        <v>10.200000000000003</v>
      </c>
      <c r="C32" s="1">
        <f t="shared" si="5"/>
        <v>5.0876201243640473</v>
      </c>
      <c r="D32" s="1">
        <f t="shared" si="6"/>
        <v>9.3000000000000007</v>
      </c>
      <c r="E32" s="1">
        <f t="shared" si="7"/>
        <v>8.3160521550230992</v>
      </c>
      <c r="F32" s="1">
        <f t="shared" si="8"/>
        <v>6.0874541052507061</v>
      </c>
      <c r="H32">
        <f t="shared" si="0"/>
        <v>5.0876201243640473</v>
      </c>
      <c r="I32">
        <f t="shared" si="1"/>
        <v>10.200000000000003</v>
      </c>
      <c r="J32" t="b">
        <f t="shared" si="2"/>
        <v>1</v>
      </c>
      <c r="K32" t="b">
        <f t="shared" si="3"/>
        <v>1</v>
      </c>
    </row>
    <row r="33" spans="1:11">
      <c r="A33">
        <v>2007</v>
      </c>
      <c r="B33">
        <f t="shared" si="4"/>
        <v>11.200000000000003</v>
      </c>
      <c r="C33" s="1">
        <f t="shared" si="5"/>
        <v>7.3022312373225153</v>
      </c>
      <c r="D33" s="1">
        <f t="shared" si="6"/>
        <v>7.8000000000000007</v>
      </c>
      <c r="E33" s="1">
        <f t="shared" si="7"/>
        <v>10.540793563722801</v>
      </c>
      <c r="F33" s="1">
        <f t="shared" si="8"/>
        <v>3.7666911026792818</v>
      </c>
      <c r="H33">
        <f t="shared" si="0"/>
        <v>3.7666911026792818</v>
      </c>
      <c r="I33">
        <f t="shared" si="1"/>
        <v>11.200000000000003</v>
      </c>
      <c r="J33" t="b">
        <f t="shared" si="2"/>
        <v>1</v>
      </c>
      <c r="K33" t="b">
        <f t="shared" si="3"/>
        <v>1</v>
      </c>
    </row>
    <row r="34" spans="1:11">
      <c r="A34">
        <v>2008</v>
      </c>
      <c r="B34">
        <f t="shared" si="4"/>
        <v>7.9000000000000057</v>
      </c>
      <c r="C34" s="1">
        <f t="shared" si="5"/>
        <v>9.2640247040658767</v>
      </c>
      <c r="D34" s="1">
        <f t="shared" si="6"/>
        <v>6.0999999999999979</v>
      </c>
      <c r="E34" s="1">
        <f t="shared" si="7"/>
        <v>8.7846672961085766</v>
      </c>
      <c r="F34" s="1">
        <f t="shared" si="8"/>
        <v>3.3843871788006465</v>
      </c>
      <c r="H34">
        <f t="shared" si="0"/>
        <v>3.3843871788006465</v>
      </c>
      <c r="I34">
        <f t="shared" si="1"/>
        <v>9.2640247040658767</v>
      </c>
      <c r="J34" t="b">
        <f t="shared" si="2"/>
        <v>1</v>
      </c>
      <c r="K34" t="b">
        <f t="shared" si="3"/>
        <v>1</v>
      </c>
    </row>
    <row r="35" spans="1:11">
      <c r="A35">
        <v>2009</v>
      </c>
      <c r="B35">
        <f t="shared" si="4"/>
        <v>6.5999999999999943</v>
      </c>
      <c r="C35" s="1">
        <f t="shared" si="5"/>
        <v>7.3022312373225153</v>
      </c>
      <c r="D35" s="1">
        <f t="shared" si="6"/>
        <v>6.8000000000000007</v>
      </c>
      <c r="E35" s="1">
        <f t="shared" si="7"/>
        <v>6.7190072328083126</v>
      </c>
      <c r="F35" s="1">
        <f t="shared" si="8"/>
        <v>6.1156404890406435</v>
      </c>
      <c r="H35">
        <f t="shared" si="0"/>
        <v>6.1156404890406435</v>
      </c>
      <c r="I35">
        <f t="shared" si="1"/>
        <v>7.3022312373225153</v>
      </c>
      <c r="J35" t="b">
        <f t="shared" si="2"/>
        <v>1</v>
      </c>
      <c r="K35" t="b">
        <f t="shared" si="3"/>
        <v>1</v>
      </c>
    </row>
    <row r="36" spans="1:11">
      <c r="A36">
        <v>2010</v>
      </c>
      <c r="B36">
        <f t="shared" si="4"/>
        <v>7.7000000000000028</v>
      </c>
      <c r="C36" s="1">
        <f t="shared" si="5"/>
        <v>6.6740823136818683</v>
      </c>
      <c r="D36" s="1">
        <f t="shared" si="6"/>
        <v>7.7000000000000064</v>
      </c>
      <c r="E36" s="1">
        <f t="shared" si="7"/>
        <v>4.5403263532310074</v>
      </c>
      <c r="F36" s="1">
        <f t="shared" si="8"/>
        <v>4.718216544641745</v>
      </c>
      <c r="H36">
        <f t="shared" si="0"/>
        <v>4.5403263532310074</v>
      </c>
      <c r="I36">
        <f t="shared" si="1"/>
        <v>7.7000000000000064</v>
      </c>
      <c r="J36" t="b">
        <f t="shared" si="2"/>
        <v>1</v>
      </c>
      <c r="K36" t="b">
        <f t="shared" si="3"/>
        <v>1</v>
      </c>
    </row>
    <row r="37" spans="1:11">
      <c r="A37">
        <v>2011</v>
      </c>
      <c r="B37">
        <f t="shared" si="4"/>
        <v>9</v>
      </c>
      <c r="C37" s="1">
        <f t="shared" si="5"/>
        <v>6.3988624244578745</v>
      </c>
      <c r="D37" s="1">
        <f t="shared" si="6"/>
        <v>6.0000000000000036</v>
      </c>
      <c r="E37" s="1">
        <f t="shared" si="7"/>
        <v>6.8037440067613248</v>
      </c>
      <c r="F37" s="1">
        <f t="shared" si="8"/>
        <v>4.8976996687640471</v>
      </c>
      <c r="H37">
        <f t="shared" si="0"/>
        <v>4.8976996687640471</v>
      </c>
      <c r="I37">
        <f t="shared" si="1"/>
        <v>9</v>
      </c>
      <c r="J37" t="b">
        <f t="shared" si="2"/>
        <v>1</v>
      </c>
      <c r="K37" t="b">
        <f t="shared" si="3"/>
        <v>1</v>
      </c>
    </row>
    <row r="38" spans="1:11">
      <c r="A38">
        <v>2012</v>
      </c>
      <c r="B38">
        <f t="shared" si="4"/>
        <v>5.5999999999999943</v>
      </c>
      <c r="C38" s="1">
        <f t="shared" si="5"/>
        <v>6.1454421304199389</v>
      </c>
      <c r="D38" s="1">
        <f t="shared" si="6"/>
        <v>6.5999999999999979</v>
      </c>
      <c r="E38" s="1">
        <f t="shared" si="7"/>
        <v>8.0575023081758541</v>
      </c>
      <c r="F38" s="1">
        <f t="shared" si="8"/>
        <v>6.3874587474953834</v>
      </c>
      <c r="H38">
        <f t="shared" si="0"/>
        <v>5.5999999999999943</v>
      </c>
      <c r="I38">
        <f t="shared" si="1"/>
        <v>8.0575023081758541</v>
      </c>
      <c r="J38" t="b">
        <f t="shared" si="2"/>
        <v>1</v>
      </c>
      <c r="K38" t="b">
        <f t="shared" si="3"/>
        <v>1</v>
      </c>
    </row>
    <row r="39" spans="1:11">
      <c r="A39">
        <v>2013</v>
      </c>
      <c r="B39">
        <f t="shared" si="4"/>
        <v>5.2999999999999972</v>
      </c>
      <c r="C39" s="1">
        <f t="shared" si="5"/>
        <v>6.3335679099225892</v>
      </c>
      <c r="D39" s="1">
        <f t="shared" si="6"/>
        <v>9.399999999999995</v>
      </c>
      <c r="E39" s="1">
        <f t="shared" si="7"/>
        <v>7.4499794426389254</v>
      </c>
      <c r="F39" s="1">
        <f t="shared" si="8"/>
        <v>8.8297905443383939</v>
      </c>
      <c r="H39">
        <f t="shared" si="0"/>
        <v>5.2999999999999972</v>
      </c>
      <c r="I39">
        <f t="shared" si="1"/>
        <v>9.399999999999995</v>
      </c>
      <c r="J39" t="b">
        <f t="shared" si="2"/>
        <v>1</v>
      </c>
      <c r="K39" t="b">
        <f t="shared" si="3"/>
        <v>1</v>
      </c>
    </row>
    <row r="40" spans="1:11">
      <c r="A40">
        <v>2014</v>
      </c>
      <c r="B40">
        <f t="shared" si="4"/>
        <v>7.2999999999999972</v>
      </c>
      <c r="C40" s="1">
        <f t="shared" si="5"/>
        <v>7.6628352490421454</v>
      </c>
      <c r="D40" s="1">
        <f t="shared" si="6"/>
        <v>10.299000000000001</v>
      </c>
      <c r="E40" s="1">
        <f t="shared" si="7"/>
        <v>8.0907411274640122</v>
      </c>
      <c r="F40" s="1">
        <f t="shared" si="8"/>
        <v>8.0822546371728876</v>
      </c>
      <c r="H40">
        <f t="shared" si="0"/>
        <v>7.2999999999999972</v>
      </c>
      <c r="I40">
        <f t="shared" si="1"/>
        <v>10.299000000000001</v>
      </c>
      <c r="J40" t="b">
        <f t="shared" si="2"/>
        <v>1</v>
      </c>
      <c r="K40" t="b">
        <f t="shared" si="3"/>
        <v>1</v>
      </c>
    </row>
    <row r="41" spans="1:11">
      <c r="A41">
        <v>2015</v>
      </c>
      <c r="B41">
        <f t="shared" si="4"/>
        <v>7.5999999999999943</v>
      </c>
      <c r="C41" s="1">
        <f t="shared" si="5"/>
        <v>8.995502248875562</v>
      </c>
      <c r="D41" s="1">
        <f t="shared" si="6"/>
        <v>11.200000000000006</v>
      </c>
      <c r="E41" s="1">
        <f t="shared" si="7"/>
        <v>7.6000000000000005</v>
      </c>
      <c r="F41" s="1">
        <f t="shared" si="8"/>
        <v>9.2999999999999989</v>
      </c>
      <c r="H41">
        <f t="shared" si="0"/>
        <v>7.5999999999999943</v>
      </c>
      <c r="I41">
        <f t="shared" si="1"/>
        <v>11.200000000000006</v>
      </c>
      <c r="J41" t="b">
        <f t="shared" si="2"/>
        <v>1</v>
      </c>
      <c r="K41" t="b">
        <f t="shared" si="3"/>
        <v>1</v>
      </c>
    </row>
    <row r="42" spans="1:11">
      <c r="A42">
        <v>2016</v>
      </c>
      <c r="B42">
        <f t="shared" si="4"/>
        <v>7.5</v>
      </c>
      <c r="C42" s="1">
        <f t="shared" si="5"/>
        <v>10.701545778834721</v>
      </c>
      <c r="D42" s="1">
        <f t="shared" si="6"/>
        <v>11.100000000000001</v>
      </c>
      <c r="E42" s="1">
        <f t="shared" si="7"/>
        <v>7.5</v>
      </c>
      <c r="F42" s="1">
        <f t="shared" si="8"/>
        <v>8.1</v>
      </c>
      <c r="H42">
        <f t="shared" si="0"/>
        <v>7.5</v>
      </c>
      <c r="I42">
        <f t="shared" si="1"/>
        <v>11.100000000000001</v>
      </c>
      <c r="J42" t="b">
        <f t="shared" si="2"/>
        <v>1</v>
      </c>
      <c r="K42" t="b">
        <f t="shared" si="3"/>
        <v>1</v>
      </c>
    </row>
    <row r="43" spans="1:11">
      <c r="A43">
        <v>2017</v>
      </c>
      <c r="B43">
        <f t="shared" si="4"/>
        <v>7.6</v>
      </c>
      <c r="C43" s="1">
        <f t="shared" si="5"/>
        <v>11.083743842364532</v>
      </c>
      <c r="D43" s="1">
        <f t="shared" si="6"/>
        <v>9.8000000000000007</v>
      </c>
      <c r="E43" s="1">
        <f t="shared" si="7"/>
        <v>7.4</v>
      </c>
      <c r="F43" s="1">
        <f t="shared" si="8"/>
        <v>7.6</v>
      </c>
      <c r="H43">
        <f t="shared" si="0"/>
        <v>7.4</v>
      </c>
      <c r="I43">
        <f t="shared" si="1"/>
        <v>11.083743842364532</v>
      </c>
      <c r="J43" t="b">
        <f t="shared" si="2"/>
        <v>1</v>
      </c>
      <c r="K43" t="b">
        <f t="shared" si="3"/>
        <v>1</v>
      </c>
    </row>
    <row r="44" spans="1:11">
      <c r="A44">
        <v>2018</v>
      </c>
      <c r="B44">
        <f t="shared" si="4"/>
        <v>8</v>
      </c>
      <c r="C44" s="1">
        <f t="shared" si="5"/>
        <v>11.711125569290827</v>
      </c>
      <c r="D44" s="1">
        <f t="shared" si="6"/>
        <v>9.3000000000000007</v>
      </c>
      <c r="E44" s="1">
        <f t="shared" si="7"/>
        <v>7.6000000000000005</v>
      </c>
      <c r="F44" s="1">
        <f t="shared" si="8"/>
        <v>7.1</v>
      </c>
      <c r="H44">
        <f t="shared" si="0"/>
        <v>7.1</v>
      </c>
      <c r="I44">
        <f t="shared" si="1"/>
        <v>11.711125569290827</v>
      </c>
      <c r="J44" t="b">
        <f t="shared" si="2"/>
        <v>1</v>
      </c>
      <c r="K44" t="b">
        <f t="shared" si="3"/>
        <v>1</v>
      </c>
    </row>
    <row r="45" spans="1:11">
      <c r="A45">
        <v>2019</v>
      </c>
      <c r="B45">
        <f t="shared" si="4"/>
        <v>6.8</v>
      </c>
      <c r="C45" s="1">
        <f t="shared" si="5"/>
        <v>11.936339522546419</v>
      </c>
      <c r="D45" s="1">
        <f t="shared" si="6"/>
        <v>8.8000000000000007</v>
      </c>
      <c r="E45" s="1">
        <f t="shared" si="7"/>
        <v>7.4</v>
      </c>
      <c r="F45" s="1">
        <f t="shared" si="8"/>
        <v>6.6</v>
      </c>
      <c r="H45">
        <f t="shared" si="0"/>
        <v>6.6</v>
      </c>
      <c r="I45">
        <f t="shared" si="1"/>
        <v>11.936339522546419</v>
      </c>
      <c r="J45" t="b">
        <f t="shared" si="2"/>
        <v>1</v>
      </c>
      <c r="K45" t="b">
        <f t="shared" si="3"/>
        <v>1</v>
      </c>
    </row>
    <row r="46" spans="1:11">
      <c r="A46">
        <v>2020</v>
      </c>
      <c r="B46">
        <f t="shared" si="4"/>
        <v>7.2</v>
      </c>
      <c r="C46" s="1">
        <f t="shared" si="5"/>
        <v>11.936339522546419</v>
      </c>
      <c r="D46" s="1">
        <f t="shared" si="6"/>
        <v>8.3000000000000007</v>
      </c>
      <c r="E46" s="1">
        <f t="shared" si="7"/>
        <v>7.4</v>
      </c>
      <c r="F46" s="1">
        <f t="shared" si="8"/>
        <v>6.6</v>
      </c>
      <c r="H46">
        <f t="shared" si="0"/>
        <v>6.6</v>
      </c>
      <c r="I46">
        <f t="shared" si="1"/>
        <v>11.936339522546419</v>
      </c>
      <c r="J46" t="b">
        <f t="shared" si="2"/>
        <v>1</v>
      </c>
      <c r="K46" t="b">
        <f t="shared" si="3"/>
        <v>1</v>
      </c>
    </row>
    <row r="48" spans="1:11">
      <c r="B48" s="3">
        <f>MIN(B28:B46)</f>
        <v>5.2999999999999972</v>
      </c>
      <c r="C48" s="3">
        <f>MIN(C28:C46)</f>
        <v>3.1507089095046386</v>
      </c>
      <c r="D48" s="3">
        <f>MIN(D28:D46)</f>
        <v>6.0000000000000036</v>
      </c>
      <c r="E48" s="3">
        <f>MIN(E28:E46)</f>
        <v>4.5403263532310074</v>
      </c>
      <c r="F48" s="3">
        <f>MIN(F28:F46)</f>
        <v>3.3843871788006465</v>
      </c>
    </row>
    <row r="49" spans="1:17">
      <c r="B49" s="3">
        <f>MAX(B28:B46)</f>
        <v>11.200000000000003</v>
      </c>
      <c r="C49" s="3">
        <f>MAX(C28:C46)</f>
        <v>11.936339522546419</v>
      </c>
      <c r="D49" s="3">
        <f>MAX(D28:D46)</f>
        <v>11.200000000000006</v>
      </c>
      <c r="E49" s="3">
        <f>MAX(E28:E46)</f>
        <v>10.540793563722801</v>
      </c>
      <c r="F49" s="3">
        <f>MAX(F28:F46)</f>
        <v>9.2999999999999989</v>
      </c>
    </row>
    <row r="51" spans="1:17">
      <c r="B51">
        <f>CORREL(B28:B46,B3:B21)</f>
        <v>1</v>
      </c>
      <c r="C51">
        <f>CORREL(C28:C46,C3:C21)</f>
        <v>-0.92566305871070231</v>
      </c>
      <c r="D51">
        <f>CORREL(D28:D46,D3:D21)</f>
        <v>-1</v>
      </c>
      <c r="E51">
        <f>CORREL(E28:E46,E3:E21)</f>
        <v>0.99999999999999978</v>
      </c>
      <c r="F51">
        <f>CORREL(F28:F46,F3:F21)</f>
        <v>1</v>
      </c>
    </row>
    <row r="53" spans="1:17">
      <c r="A53" t="s">
        <v>8</v>
      </c>
      <c r="B53">
        <v>0.2</v>
      </c>
      <c r="C53">
        <v>0.2</v>
      </c>
      <c r="D53">
        <v>0.2</v>
      </c>
      <c r="E53">
        <v>0.2</v>
      </c>
      <c r="F53">
        <v>0.2</v>
      </c>
    </row>
    <row r="54" spans="1:17">
      <c r="O54" t="s">
        <v>37</v>
      </c>
      <c r="P54" t="s">
        <v>38</v>
      </c>
    </row>
    <row r="55" spans="1:17">
      <c r="A55" t="s">
        <v>9</v>
      </c>
      <c r="B55">
        <v>0.64849999999999997</v>
      </c>
      <c r="O55" t="s">
        <v>31</v>
      </c>
      <c r="P55" t="s">
        <v>32</v>
      </c>
    </row>
    <row r="56" spans="1:17">
      <c r="O56">
        <v>0.6</v>
      </c>
      <c r="P56">
        <v>0.4</v>
      </c>
    </row>
    <row r="57" spans="1:17">
      <c r="A57" t="s">
        <v>10</v>
      </c>
      <c r="B57">
        <f>SIN(RADIANS(72))</f>
        <v>0.95105651629515353</v>
      </c>
      <c r="C57">
        <f>B57/2</f>
        <v>0.47552825814757677</v>
      </c>
    </row>
    <row r="58" spans="1:17">
      <c r="O58" s="11" t="s">
        <v>25</v>
      </c>
      <c r="P58" s="11"/>
    </row>
    <row r="59" spans="1:17">
      <c r="A59" s="5" t="s">
        <v>13</v>
      </c>
      <c r="J59" s="6" t="s">
        <v>17</v>
      </c>
      <c r="O59" s="5" t="s">
        <v>23</v>
      </c>
      <c r="P59" s="5" t="s">
        <v>24</v>
      </c>
    </row>
    <row r="60" spans="1:17">
      <c r="J60" t="s">
        <v>18</v>
      </c>
      <c r="K60" t="s">
        <v>19</v>
      </c>
      <c r="L60" t="s">
        <v>20</v>
      </c>
      <c r="M60" t="s">
        <v>21</v>
      </c>
      <c r="N60" t="s">
        <v>22</v>
      </c>
      <c r="O60" t="s">
        <v>14</v>
      </c>
      <c r="P60" t="s">
        <v>15</v>
      </c>
      <c r="Q60" t="s">
        <v>16</v>
      </c>
    </row>
    <row r="61" spans="1:17">
      <c r="A61">
        <v>2002</v>
      </c>
      <c r="B61">
        <f t="shared" ref="B61:F76" si="9">B28*$B$55/$K$26</f>
        <v>0.32424999999999998</v>
      </c>
      <c r="C61">
        <f t="shared" si="9"/>
        <v>0.17026956065114651</v>
      </c>
      <c r="D61">
        <f t="shared" si="9"/>
        <v>0.45394999999999969</v>
      </c>
      <c r="E61">
        <f t="shared" si="9"/>
        <v>0.25375095758333882</v>
      </c>
      <c r="F61">
        <f t="shared" si="9"/>
        <v>0.39603935515066513</v>
      </c>
      <c r="I61">
        <v>2002</v>
      </c>
      <c r="J61">
        <f t="shared" ref="J61:J77" si="10">B61*C61*$C$57</f>
        <v>2.6253869976703689E-2</v>
      </c>
      <c r="K61">
        <f t="shared" ref="K61:M76" si="11">C61*D61*$C$57</f>
        <v>3.6755417967385143E-2</v>
      </c>
      <c r="L61">
        <f>D61*E61*$C$57</f>
        <v>5.4776217604206492E-2</v>
      </c>
      <c r="M61">
        <f>E61*F61*$C$57</f>
        <v>4.7788386160507686E-2</v>
      </c>
      <c r="N61">
        <f>F61*B61*$C$57</f>
        <v>6.1065323103088209E-2</v>
      </c>
      <c r="O61">
        <f>J61+K61+L61</f>
        <v>0.11778550554829532</v>
      </c>
      <c r="P61">
        <f>M61+N61</f>
        <v>0.10885370926359589</v>
      </c>
      <c r="Q61" s="10">
        <f>P61+O61</f>
        <v>0.2266392148118912</v>
      </c>
    </row>
    <row r="62" spans="1:17">
      <c r="A62">
        <v>2003</v>
      </c>
      <c r="B62">
        <f t="shared" si="9"/>
        <v>0.41071666666666634</v>
      </c>
      <c r="C62">
        <f t="shared" si="9"/>
        <v>0.17379846346256922</v>
      </c>
      <c r="D62">
        <f t="shared" si="9"/>
        <v>0.5133958333333335</v>
      </c>
      <c r="E62">
        <f t="shared" si="9"/>
        <v>0.27265459188900582</v>
      </c>
      <c r="F62">
        <f t="shared" si="9"/>
        <v>0.4099069328529939</v>
      </c>
      <c r="I62">
        <v>2003</v>
      </c>
      <c r="J62">
        <f t="shared" si="10"/>
        <v>3.394412273671911E-2</v>
      </c>
      <c r="K62">
        <f t="shared" si="11"/>
        <v>4.2430153420898932E-2</v>
      </c>
      <c r="L62">
        <f t="shared" si="11"/>
        <v>6.6564317855748234E-2</v>
      </c>
      <c r="M62">
        <f t="shared" si="11"/>
        <v>5.3146468276819923E-2</v>
      </c>
      <c r="N62">
        <f t="shared" ref="N62:N79" si="12">F62*B62*$C$57</f>
        <v>8.0057849547045812E-2</v>
      </c>
      <c r="O62">
        <f t="shared" ref="O62:O78" si="13">J62+K62+L62</f>
        <v>0.14293859401336628</v>
      </c>
      <c r="P62">
        <f t="shared" ref="P62:P78" si="14">M62+N62</f>
        <v>0.13320431782386574</v>
      </c>
      <c r="Q62" s="10">
        <f t="shared" ref="Q62:Q78" si="15">P62+O62</f>
        <v>0.27614291183723205</v>
      </c>
    </row>
    <row r="63" spans="1:17">
      <c r="A63">
        <v>2004</v>
      </c>
      <c r="B63">
        <f t="shared" si="9"/>
        <v>0.49177916666666638</v>
      </c>
      <c r="C63">
        <f t="shared" si="9"/>
        <v>0.18635057471264369</v>
      </c>
      <c r="D63">
        <f t="shared" si="9"/>
        <v>0.36748333333333338</v>
      </c>
      <c r="E63">
        <f t="shared" si="9"/>
        <v>0.31784269175079927</v>
      </c>
      <c r="F63">
        <f t="shared" si="9"/>
        <v>0.24890537788137532</v>
      </c>
      <c r="I63">
        <v>2004</v>
      </c>
      <c r="J63">
        <f t="shared" si="10"/>
        <v>4.3578993247441369E-2</v>
      </c>
      <c r="K63">
        <f t="shared" si="11"/>
        <v>3.2564522426659512E-2</v>
      </c>
      <c r="L63">
        <f t="shared" si="11"/>
        <v>5.5542600175122851E-2</v>
      </c>
      <c r="M63">
        <f t="shared" si="11"/>
        <v>3.7620350723669357E-2</v>
      </c>
      <c r="N63">
        <f t="shared" si="12"/>
        <v>5.820773989385683E-2</v>
      </c>
      <c r="O63">
        <f t="shared" si="13"/>
        <v>0.13168611584922374</v>
      </c>
      <c r="P63">
        <f t="shared" si="14"/>
        <v>9.5828090617526188E-2</v>
      </c>
      <c r="Q63" s="10">
        <f t="shared" si="15"/>
        <v>0.22751420646674991</v>
      </c>
    </row>
    <row r="64" spans="1:17">
      <c r="A64">
        <v>2005</v>
      </c>
      <c r="B64">
        <f t="shared" si="9"/>
        <v>0.40531249999999996</v>
      </c>
      <c r="C64">
        <f t="shared" si="9"/>
        <v>0.20085690687590338</v>
      </c>
      <c r="D64">
        <f t="shared" si="9"/>
        <v>0.44314166666666699</v>
      </c>
      <c r="E64">
        <f t="shared" si="9"/>
        <v>0.39943464797612799</v>
      </c>
      <c r="F64">
        <f t="shared" si="9"/>
        <v>0.40428037839913733</v>
      </c>
      <c r="I64">
        <v>2005</v>
      </c>
      <c r="J64">
        <f t="shared" si="10"/>
        <v>3.8712667555468767E-2</v>
      </c>
      <c r="K64">
        <f t="shared" si="11"/>
        <v>4.2325849860645887E-2</v>
      </c>
      <c r="L64">
        <f t="shared" si="11"/>
        <v>8.4171419356880384E-2</v>
      </c>
      <c r="M64">
        <f t="shared" si="11"/>
        <v>7.6790010571469725E-2</v>
      </c>
      <c r="N64">
        <f t="shared" si="12"/>
        <v>7.7920008485615713E-2</v>
      </c>
      <c r="O64">
        <f t="shared" si="13"/>
        <v>0.16520993677299503</v>
      </c>
      <c r="P64">
        <f t="shared" si="14"/>
        <v>0.15471001905708542</v>
      </c>
      <c r="Q64" s="10">
        <f t="shared" si="15"/>
        <v>0.31991995583008048</v>
      </c>
    </row>
    <row r="65" spans="1:17">
      <c r="A65">
        <v>2006</v>
      </c>
      <c r="B65">
        <f t="shared" si="9"/>
        <v>0.55122500000000019</v>
      </c>
      <c r="C65">
        <f t="shared" si="9"/>
        <v>0.27494347088750704</v>
      </c>
      <c r="D65">
        <f t="shared" si="9"/>
        <v>0.50258750000000008</v>
      </c>
      <c r="E65">
        <f t="shared" si="9"/>
        <v>0.44941331854437333</v>
      </c>
      <c r="F65">
        <f t="shared" si="9"/>
        <v>0.32897616560459025</v>
      </c>
      <c r="I65">
        <v>2006</v>
      </c>
      <c r="J65">
        <f t="shared" si="10"/>
        <v>7.2069025042607121E-2</v>
      </c>
      <c r="K65">
        <f t="shared" si="11"/>
        <v>6.5709993421200583E-2</v>
      </c>
      <c r="L65">
        <f t="shared" si="11"/>
        <v>0.10740733762335192</v>
      </c>
      <c r="M65">
        <f t="shared" si="11"/>
        <v>7.0305079392400244E-2</v>
      </c>
      <c r="N65">
        <f t="shared" si="12"/>
        <v>8.6232240543288263E-2</v>
      </c>
      <c r="O65">
        <f t="shared" si="13"/>
        <v>0.24518635608715961</v>
      </c>
      <c r="P65">
        <f t="shared" si="14"/>
        <v>0.15653731993568851</v>
      </c>
      <c r="Q65" s="10">
        <f t="shared" si="15"/>
        <v>0.40172367602284809</v>
      </c>
    </row>
    <row r="66" spans="1:17">
      <c r="A66">
        <v>2007</v>
      </c>
      <c r="B66">
        <f t="shared" si="9"/>
        <v>0.60526666666666673</v>
      </c>
      <c r="C66">
        <f t="shared" si="9"/>
        <v>0.39462474645030426</v>
      </c>
      <c r="D66">
        <f t="shared" si="9"/>
        <v>0.42152499999999998</v>
      </c>
      <c r="E66">
        <f t="shared" si="9"/>
        <v>0.56964205217285302</v>
      </c>
      <c r="F66">
        <f t="shared" si="9"/>
        <v>0.20355826500729282</v>
      </c>
      <c r="I66">
        <v>2007</v>
      </c>
      <c r="J66">
        <f t="shared" si="10"/>
        <v>0.11358144846391965</v>
      </c>
      <c r="K66">
        <f t="shared" si="11"/>
        <v>7.9101365894515469E-2</v>
      </c>
      <c r="L66">
        <f t="shared" si="11"/>
        <v>0.11418306835327148</v>
      </c>
      <c r="M66">
        <f t="shared" si="11"/>
        <v>5.5140044569601011E-2</v>
      </c>
      <c r="N66">
        <f t="shared" si="12"/>
        <v>5.8588425572146233E-2</v>
      </c>
      <c r="O66">
        <f t="shared" si="13"/>
        <v>0.30686588271170662</v>
      </c>
      <c r="P66">
        <f t="shared" si="14"/>
        <v>0.11372847014174725</v>
      </c>
      <c r="Q66" s="10">
        <f t="shared" si="15"/>
        <v>0.42059435285345387</v>
      </c>
    </row>
    <row r="67" spans="1:17">
      <c r="A67">
        <v>2008</v>
      </c>
      <c r="B67">
        <f t="shared" si="9"/>
        <v>0.42692916666666697</v>
      </c>
      <c r="C67">
        <f t="shared" si="9"/>
        <v>0.50064333504889336</v>
      </c>
      <c r="D67">
        <f t="shared" si="9"/>
        <v>0.32965416666666653</v>
      </c>
      <c r="E67">
        <f t="shared" si="9"/>
        <v>0.47473806179386763</v>
      </c>
      <c r="F67">
        <f t="shared" si="9"/>
        <v>0.18289792378768491</v>
      </c>
      <c r="I67">
        <v>2008</v>
      </c>
      <c r="J67">
        <f t="shared" si="10"/>
        <v>0.10163904936503476</v>
      </c>
      <c r="K67">
        <f t="shared" si="11"/>
        <v>7.8480784952748281E-2</v>
      </c>
      <c r="L67">
        <f t="shared" si="11"/>
        <v>7.441987764181543E-2</v>
      </c>
      <c r="M67">
        <f t="shared" si="11"/>
        <v>4.1289455694897219E-2</v>
      </c>
      <c r="N67">
        <f t="shared" si="12"/>
        <v>3.7131366390413235E-2</v>
      </c>
      <c r="O67">
        <f t="shared" si="13"/>
        <v>0.25453971195959846</v>
      </c>
      <c r="P67">
        <f t="shared" si="14"/>
        <v>7.8420822085310454E-2</v>
      </c>
      <c r="Q67" s="10">
        <f t="shared" si="15"/>
        <v>0.33296053404490888</v>
      </c>
    </row>
    <row r="68" spans="1:17">
      <c r="A68">
        <v>2009</v>
      </c>
      <c r="B68">
        <f t="shared" si="9"/>
        <v>0.35667499999999969</v>
      </c>
      <c r="C68">
        <f t="shared" si="9"/>
        <v>0.39462474645030426</v>
      </c>
      <c r="D68">
        <f t="shared" si="9"/>
        <v>0.36748333333333338</v>
      </c>
      <c r="E68">
        <f t="shared" si="9"/>
        <v>0.36310634920634915</v>
      </c>
      <c r="F68">
        <f t="shared" si="9"/>
        <v>0.33049940476190476</v>
      </c>
      <c r="I68">
        <v>2009</v>
      </c>
      <c r="J68">
        <f t="shared" si="10"/>
        <v>6.6931924987666883E-2</v>
      </c>
      <c r="K68">
        <f t="shared" si="11"/>
        <v>6.8960165138808371E-2</v>
      </c>
      <c r="L68">
        <f t="shared" si="11"/>
        <v>6.3452365898125376E-2</v>
      </c>
      <c r="M68">
        <f t="shared" si="11"/>
        <v>5.7066449707646655E-2</v>
      </c>
      <c r="N68">
        <f t="shared" si="12"/>
        <v>5.6055687249654255E-2</v>
      </c>
      <c r="O68">
        <f t="shared" si="13"/>
        <v>0.1993444560246006</v>
      </c>
      <c r="P68">
        <f t="shared" si="14"/>
        <v>0.11312213695730092</v>
      </c>
      <c r="Q68" s="10">
        <f t="shared" si="15"/>
        <v>0.31246659298190149</v>
      </c>
    </row>
    <row r="69" spans="1:17">
      <c r="A69">
        <v>2010</v>
      </c>
      <c r="B69">
        <f t="shared" si="9"/>
        <v>0.4161208333333335</v>
      </c>
      <c r="C69">
        <f t="shared" si="9"/>
        <v>0.36067853170189096</v>
      </c>
      <c r="D69">
        <f t="shared" si="9"/>
        <v>0.41612083333333366</v>
      </c>
      <c r="E69">
        <f t="shared" si="9"/>
        <v>0.24536680333919236</v>
      </c>
      <c r="F69">
        <f t="shared" si="9"/>
        <v>0.25498028576668097</v>
      </c>
      <c r="I69">
        <v>2010</v>
      </c>
      <c r="J69">
        <f t="shared" si="10"/>
        <v>7.1370063382906523E-2</v>
      </c>
      <c r="K69">
        <f t="shared" si="11"/>
        <v>7.1370063382906551E-2</v>
      </c>
      <c r="L69">
        <f t="shared" si="11"/>
        <v>4.8552499711441835E-2</v>
      </c>
      <c r="M69">
        <f t="shared" si="11"/>
        <v>2.975080615873224E-2</v>
      </c>
      <c r="N69">
        <f t="shared" si="12"/>
        <v>5.0454788841163042E-2</v>
      </c>
      <c r="O69">
        <f t="shared" si="13"/>
        <v>0.19129262647725492</v>
      </c>
      <c r="P69">
        <f t="shared" si="14"/>
        <v>8.0205594999895283E-2</v>
      </c>
      <c r="Q69" s="10">
        <f t="shared" si="15"/>
        <v>0.27149822147715019</v>
      </c>
    </row>
    <row r="70" spans="1:17">
      <c r="A70">
        <v>2011</v>
      </c>
      <c r="B70">
        <f t="shared" si="9"/>
        <v>0.486375</v>
      </c>
      <c r="C70">
        <f t="shared" si="9"/>
        <v>0.34580519018841094</v>
      </c>
      <c r="D70">
        <f t="shared" si="9"/>
        <v>0.3242500000000002</v>
      </c>
      <c r="E70">
        <f t="shared" si="9"/>
        <v>0.36768566569872657</v>
      </c>
      <c r="F70">
        <f t="shared" si="9"/>
        <v>0.26467985293279034</v>
      </c>
      <c r="I70">
        <v>2011</v>
      </c>
      <c r="J70">
        <f t="shared" si="10"/>
        <v>7.9979572970267421E-2</v>
      </c>
      <c r="K70">
        <f t="shared" si="11"/>
        <v>5.3319715313511651E-2</v>
      </c>
      <c r="L70">
        <f t="shared" si="11"/>
        <v>5.6693466657436367E-2</v>
      </c>
      <c r="M70">
        <f t="shared" si="11"/>
        <v>4.6277928811535238E-2</v>
      </c>
      <c r="N70">
        <f t="shared" si="12"/>
        <v>6.1216494754933827E-2</v>
      </c>
      <c r="O70">
        <f t="shared" si="13"/>
        <v>0.18999275494121542</v>
      </c>
      <c r="P70">
        <f t="shared" si="14"/>
        <v>0.10749442356646907</v>
      </c>
      <c r="Q70" s="10">
        <f t="shared" si="15"/>
        <v>0.29748717850768447</v>
      </c>
    </row>
    <row r="71" spans="1:17">
      <c r="A71">
        <v>2012</v>
      </c>
      <c r="B71">
        <f t="shared" si="9"/>
        <v>0.30263333333333303</v>
      </c>
      <c r="C71">
        <f t="shared" si="9"/>
        <v>0.33210993513144421</v>
      </c>
      <c r="D71">
        <f t="shared" si="9"/>
        <v>0.35667499999999985</v>
      </c>
      <c r="E71">
        <f t="shared" si="9"/>
        <v>0.43544085390433679</v>
      </c>
      <c r="F71">
        <f t="shared" si="9"/>
        <v>0.34518891647922967</v>
      </c>
      <c r="I71">
        <v>2012</v>
      </c>
      <c r="J71">
        <f t="shared" si="10"/>
        <v>4.7794173858580008E-2</v>
      </c>
      <c r="K71">
        <f t="shared" si="11"/>
        <v>5.63288477618979E-2</v>
      </c>
      <c r="L71">
        <f t="shared" si="11"/>
        <v>7.3854705849677266E-2</v>
      </c>
      <c r="M71">
        <f t="shared" si="11"/>
        <v>7.147634650351814E-2</v>
      </c>
      <c r="N71">
        <f t="shared" si="12"/>
        <v>4.9676379243919593E-2</v>
      </c>
      <c r="O71">
        <f t="shared" si="13"/>
        <v>0.17797772747015517</v>
      </c>
      <c r="P71">
        <f t="shared" si="14"/>
        <v>0.12115272574743774</v>
      </c>
      <c r="Q71" s="10">
        <f t="shared" si="15"/>
        <v>0.29913045321759291</v>
      </c>
    </row>
    <row r="72" spans="1:17">
      <c r="A72">
        <v>2013</v>
      </c>
      <c r="B72">
        <f t="shared" si="9"/>
        <v>0.28642083333333318</v>
      </c>
      <c r="C72">
        <f t="shared" si="9"/>
        <v>0.34227656579873322</v>
      </c>
      <c r="D72">
        <f t="shared" si="9"/>
        <v>0.5079916666666664</v>
      </c>
      <c r="E72">
        <f t="shared" si="9"/>
        <v>0.40260930571261189</v>
      </c>
      <c r="F72">
        <f t="shared" si="9"/>
        <v>0.47717659733362067</v>
      </c>
      <c r="I72">
        <v>2013</v>
      </c>
      <c r="J72">
        <f t="shared" si="10"/>
        <v>4.6618478984143376E-2</v>
      </c>
      <c r="K72">
        <f t="shared" si="11"/>
        <v>8.268183065112221E-2</v>
      </c>
      <c r="L72">
        <f t="shared" si="11"/>
        <v>9.7256072310455757E-2</v>
      </c>
      <c r="M72">
        <f t="shared" si="11"/>
        <v>9.1356462517697204E-2</v>
      </c>
      <c r="N72">
        <f t="shared" si="12"/>
        <v>6.499202515547961E-2</v>
      </c>
      <c r="O72">
        <f t="shared" si="13"/>
        <v>0.22655638194572136</v>
      </c>
      <c r="P72">
        <f t="shared" si="14"/>
        <v>0.15634848767317683</v>
      </c>
      <c r="Q72" s="10">
        <f t="shared" si="15"/>
        <v>0.38290486961889819</v>
      </c>
    </row>
    <row r="73" spans="1:17">
      <c r="A73">
        <v>2014</v>
      </c>
      <c r="B73">
        <f t="shared" si="9"/>
        <v>0.39450416666666649</v>
      </c>
      <c r="C73">
        <f t="shared" si="9"/>
        <v>0.41411238825031926</v>
      </c>
      <c r="D73">
        <f t="shared" si="9"/>
        <v>0.55657512500000006</v>
      </c>
      <c r="E73">
        <f t="shared" si="9"/>
        <v>0.43723713509670098</v>
      </c>
      <c r="F73">
        <f t="shared" si="9"/>
        <v>0.43677851101721815</v>
      </c>
      <c r="I73">
        <v>2014</v>
      </c>
      <c r="J73">
        <f t="shared" si="10"/>
        <v>7.7686605789089619E-2</v>
      </c>
      <c r="K73">
        <f t="shared" si="11"/>
        <v>0.1096019661673746</v>
      </c>
      <c r="L73">
        <f t="shared" si="11"/>
        <v>0.11572232815942923</v>
      </c>
      <c r="M73">
        <f t="shared" si="11"/>
        <v>9.0814382308087152E-2</v>
      </c>
      <c r="N73">
        <f t="shared" si="12"/>
        <v>8.1938722350004475E-2</v>
      </c>
      <c r="O73">
        <f t="shared" si="13"/>
        <v>0.30301090011589343</v>
      </c>
      <c r="P73">
        <f t="shared" si="14"/>
        <v>0.17275310465809163</v>
      </c>
      <c r="Q73" s="10">
        <f t="shared" si="15"/>
        <v>0.47576400477398506</v>
      </c>
    </row>
    <row r="74" spans="1:17">
      <c r="A74">
        <v>2015</v>
      </c>
      <c r="B74">
        <f t="shared" si="9"/>
        <v>0.41071666666666634</v>
      </c>
      <c r="C74">
        <f t="shared" si="9"/>
        <v>0.48613193403298349</v>
      </c>
      <c r="D74">
        <f t="shared" si="9"/>
        <v>0.60526666666666695</v>
      </c>
      <c r="E74">
        <f t="shared" si="9"/>
        <v>0.41071666666666667</v>
      </c>
      <c r="F74">
        <f t="shared" si="9"/>
        <v>0.50258749999999985</v>
      </c>
      <c r="I74">
        <v>2015</v>
      </c>
      <c r="J74">
        <f t="shared" si="10"/>
        <v>9.4945154901257808E-2</v>
      </c>
      <c r="K74">
        <f t="shared" si="11"/>
        <v>0.13991917564395906</v>
      </c>
      <c r="L74">
        <f t="shared" si="11"/>
        <v>0.11821304752905955</v>
      </c>
      <c r="M74">
        <f t="shared" si="11"/>
        <v>9.8159048394665438E-2</v>
      </c>
      <c r="N74">
        <f t="shared" si="12"/>
        <v>9.8159048394665355E-2</v>
      </c>
      <c r="O74">
        <f t="shared" si="13"/>
        <v>0.35307737807427642</v>
      </c>
      <c r="P74">
        <f t="shared" si="14"/>
        <v>0.19631809678933079</v>
      </c>
      <c r="Q74" s="10">
        <f t="shared" si="15"/>
        <v>0.54939547486360718</v>
      </c>
    </row>
    <row r="75" spans="1:17">
      <c r="A75" t="s">
        <v>26</v>
      </c>
      <c r="B75">
        <f t="shared" si="9"/>
        <v>0.40531249999999996</v>
      </c>
      <c r="C75">
        <f t="shared" si="9"/>
        <v>0.57832936979785965</v>
      </c>
      <c r="D75">
        <f t="shared" si="9"/>
        <v>0.59986250000000008</v>
      </c>
      <c r="E75">
        <f t="shared" si="9"/>
        <v>0.40531249999999996</v>
      </c>
      <c r="F75">
        <f t="shared" si="9"/>
        <v>0.43773749999999995</v>
      </c>
      <c r="I75" t="s">
        <v>26</v>
      </c>
      <c r="J75">
        <f t="shared" si="10"/>
        <v>0.11146578416833246</v>
      </c>
      <c r="K75">
        <f t="shared" si="11"/>
        <v>0.16496936056913208</v>
      </c>
      <c r="L75">
        <f t="shared" si="11"/>
        <v>0.11561602686553339</v>
      </c>
      <c r="M75">
        <f t="shared" si="11"/>
        <v>8.4368452037010835E-2</v>
      </c>
      <c r="N75">
        <f t="shared" si="12"/>
        <v>8.4368452037010835E-2</v>
      </c>
      <c r="O75">
        <f t="shared" si="13"/>
        <v>0.39205117160299796</v>
      </c>
      <c r="P75">
        <f t="shared" si="14"/>
        <v>0.16873690407402167</v>
      </c>
      <c r="Q75" s="9">
        <f t="shared" si="15"/>
        <v>0.5607880756770196</v>
      </c>
    </row>
    <row r="76" spans="1:17">
      <c r="A76" t="s">
        <v>27</v>
      </c>
      <c r="B76">
        <f t="shared" si="9"/>
        <v>0.41071666666666662</v>
      </c>
      <c r="C76">
        <f t="shared" si="9"/>
        <v>0.59898399014778325</v>
      </c>
      <c r="D76">
        <f t="shared" si="9"/>
        <v>0.52960833333333335</v>
      </c>
      <c r="E76">
        <f t="shared" si="9"/>
        <v>0.39990833333333331</v>
      </c>
      <c r="F76">
        <f t="shared" si="9"/>
        <v>0.41071666666666662</v>
      </c>
      <c r="I76" t="s">
        <v>27</v>
      </c>
      <c r="J76">
        <f t="shared" si="10"/>
        <v>0.11698599443190702</v>
      </c>
      <c r="K76">
        <f t="shared" si="11"/>
        <v>0.15085036124114329</v>
      </c>
      <c r="L76">
        <f t="shared" si="11"/>
        <v>0.10071440562508686</v>
      </c>
      <c r="M76">
        <f t="shared" si="11"/>
        <v>7.8105049260271425E-2</v>
      </c>
      <c r="N76">
        <f t="shared" si="12"/>
        <v>8.0215996537576065E-2</v>
      </c>
      <c r="O76">
        <f t="shared" si="13"/>
        <v>0.36855076129813719</v>
      </c>
      <c r="P76">
        <f t="shared" si="14"/>
        <v>0.1583210457978475</v>
      </c>
      <c r="Q76" s="9">
        <f t="shared" si="15"/>
        <v>0.52687180709598469</v>
      </c>
    </row>
    <row r="77" spans="1:17">
      <c r="A77" t="s">
        <v>28</v>
      </c>
      <c r="B77">
        <f t="shared" ref="B77:F79" si="16">B44*$B$55/$K$26</f>
        <v>0.43233333333333329</v>
      </c>
      <c r="C77">
        <f t="shared" si="16"/>
        <v>0.63288874430709174</v>
      </c>
      <c r="D77">
        <f t="shared" si="16"/>
        <v>0.50258750000000008</v>
      </c>
      <c r="E77">
        <f t="shared" si="16"/>
        <v>0.41071666666666667</v>
      </c>
      <c r="F77">
        <f t="shared" si="16"/>
        <v>0.38369583333333329</v>
      </c>
      <c r="I77" t="s">
        <v>28</v>
      </c>
      <c r="J77">
        <f t="shared" si="10"/>
        <v>0.13011351912982708</v>
      </c>
      <c r="K77">
        <f>C77*D77*$C$57</f>
        <v>0.15125696598842403</v>
      </c>
      <c r="L77">
        <f>D77*E77*$C$57</f>
        <v>9.8159048394665493E-2</v>
      </c>
      <c r="M77">
        <f>E77*F77*$C$57</f>
        <v>7.4938628344314487E-2</v>
      </c>
      <c r="N77">
        <f t="shared" si="12"/>
        <v>7.888276667822576E-2</v>
      </c>
      <c r="O77">
        <f t="shared" si="13"/>
        <v>0.37952953351291663</v>
      </c>
      <c r="P77">
        <f t="shared" si="14"/>
        <v>0.15382139502254025</v>
      </c>
      <c r="Q77" s="9">
        <f t="shared" si="15"/>
        <v>0.53335092853545685</v>
      </c>
    </row>
    <row r="78" spans="1:17">
      <c r="A78" t="s">
        <v>29</v>
      </c>
      <c r="B78">
        <f t="shared" si="16"/>
        <v>0.36748333333333333</v>
      </c>
      <c r="C78">
        <f t="shared" si="16"/>
        <v>0.64505968169761274</v>
      </c>
      <c r="D78">
        <f t="shared" si="16"/>
        <v>0.47556666666666669</v>
      </c>
      <c r="E78">
        <f t="shared" si="16"/>
        <v>0.39990833333333331</v>
      </c>
      <c r="F78">
        <f t="shared" si="16"/>
        <v>0.35667499999999991</v>
      </c>
      <c r="I78" t="s">
        <v>29</v>
      </c>
      <c r="J78">
        <f t="shared" ref="J78:M79" si="17">B78*C78*$C$57</f>
        <v>0.11272334686151367</v>
      </c>
      <c r="K78">
        <f t="shared" si="17"/>
        <v>0.14587727240901768</v>
      </c>
      <c r="L78">
        <f t="shared" si="17"/>
        <v>9.0437425459261686E-2</v>
      </c>
      <c r="M78">
        <f t="shared" si="17"/>
        <v>6.7828069094446233E-2</v>
      </c>
      <c r="N78">
        <f t="shared" si="12"/>
        <v>6.2328495924626269E-2</v>
      </c>
      <c r="O78">
        <f t="shared" si="13"/>
        <v>0.34903804472979305</v>
      </c>
      <c r="P78">
        <f t="shared" si="14"/>
        <v>0.1301565650190725</v>
      </c>
      <c r="Q78" s="9">
        <f t="shared" si="15"/>
        <v>0.47919460974886552</v>
      </c>
    </row>
    <row r="79" spans="1:17">
      <c r="A79" t="s">
        <v>30</v>
      </c>
      <c r="B79">
        <f t="shared" si="16"/>
        <v>0.3891</v>
      </c>
      <c r="C79">
        <f t="shared" si="16"/>
        <v>0.64505968169761274</v>
      </c>
      <c r="D79">
        <f t="shared" si="16"/>
        <v>0.44854583333333337</v>
      </c>
      <c r="E79">
        <f t="shared" si="16"/>
        <v>0.39990833333333331</v>
      </c>
      <c r="F79">
        <f t="shared" si="16"/>
        <v>0.35667499999999991</v>
      </c>
      <c r="I79" t="s">
        <v>30</v>
      </c>
      <c r="J79">
        <f t="shared" si="17"/>
        <v>0.11935413197101448</v>
      </c>
      <c r="K79">
        <f t="shared" si="17"/>
        <v>0.13758879102214169</v>
      </c>
      <c r="L79">
        <f t="shared" si="17"/>
        <v>8.5298935376349083E-2</v>
      </c>
      <c r="M79">
        <f t="shared" si="17"/>
        <v>6.7828069094446233E-2</v>
      </c>
      <c r="N79">
        <f t="shared" si="12"/>
        <v>6.5994878037839586E-2</v>
      </c>
      <c r="O79">
        <f>J79+K79+L79</f>
        <v>0.34224185836950527</v>
      </c>
      <c r="P79">
        <f>M79+N79</f>
        <v>0.13382294713228582</v>
      </c>
      <c r="Q79" s="9">
        <f>P79+O79</f>
        <v>0.47606480550179109</v>
      </c>
    </row>
    <row r="81" spans="2:6">
      <c r="B81" s="3">
        <f>MIN(B61:B79)</f>
        <v>0.28642083333333318</v>
      </c>
      <c r="C81" s="3">
        <f>MIN(C61:C79)</f>
        <v>0.17026956065114651</v>
      </c>
      <c r="D81" s="3">
        <f>MIN(D61:D79)</f>
        <v>0.3242500000000002</v>
      </c>
      <c r="E81" s="3">
        <f>MIN(E61:E79)</f>
        <v>0.24536680333919236</v>
      </c>
      <c r="F81" s="3">
        <f>MIN(F61:F79)</f>
        <v>0.18289792378768491</v>
      </c>
    </row>
    <row r="82" spans="2:6">
      <c r="B82" s="3">
        <f>MAX(B61:B79)</f>
        <v>0.60526666666666673</v>
      </c>
      <c r="C82" s="3">
        <f>MAX(C61:C79)</f>
        <v>0.64505968169761274</v>
      </c>
      <c r="D82" s="3">
        <f>MAX(D61:D79)</f>
        <v>0.60526666666666695</v>
      </c>
      <c r="E82" s="3">
        <f>MAX(E61:E79)</f>
        <v>0.56964205217285302</v>
      </c>
      <c r="F82" s="3">
        <f>MAX(F61:F79)</f>
        <v>0.50258749999999985</v>
      </c>
    </row>
  </sheetData>
  <mergeCells count="1">
    <mergeCell ref="O58:P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</vt:lpstr>
      <vt:lpstr>vBAEL</vt:lpstr>
      <vt:lpstr>POL-PL (2)</vt:lpstr>
      <vt:lpstr>graphs</vt:lpstr>
      <vt:lpstr>POL</vt:lpstr>
      <vt:lpstr>POL-PL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2016-08-08T13:07:48Z</dcterms:modified>
</cp:coreProperties>
</file>